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hidePivotFieldList="1" defaultThemeVersion="124226"/>
  <mc:AlternateContent xmlns:mc="http://schemas.openxmlformats.org/markup-compatibility/2006">
    <mc:Choice Requires="x15">
      <x15ac:absPath xmlns:x15ac="http://schemas.microsoft.com/office/spreadsheetml/2010/11/ac" url="C:\Users\User\OneDrive\Desktop\"/>
    </mc:Choice>
  </mc:AlternateContent>
  <xr:revisionPtr revIDLastSave="0" documentId="13_ncr:1_{F7E95B88-05AF-4730-BF9C-062EF689D1CE}" xr6:coauthVersionLast="43" xr6:coauthVersionMax="43" xr10:uidLastSave="{00000000-0000-0000-0000-000000000000}"/>
  <workbookProtection workbookAlgorithmName="SHA-512" workbookHashValue="KQ2ogsJpk5fiuJyhDRKct8A/Vp+109kQK4wOzfyiq00AUk9I2dzX62bUrAdRMH9/Q3h/hrWa1o6DdVC4PidQQA==" workbookSaltValue="bu/tgdXeS7dwsJagMFP5Dw==" workbookSpinCount="100000" lockStructure="1"/>
  <bookViews>
    <workbookView xWindow="-120" yWindow="-120" windowWidth="21240" windowHeight="15990" tabRatio="854" xr2:uid="{00000000-000D-0000-FFFF-FFFF00000000}"/>
  </bookViews>
  <sheets>
    <sheet name="Title" sheetId="13" r:id="rId1"/>
    <sheet name="Inherent Risk Assessment" sheetId="18" r:id="rId2"/>
    <sheet name="Target Maturity Assessment" sheetId="20" r:id="rId3"/>
    <sheet name="Target Maturity Results" sheetId="3" r:id="rId4"/>
    <sheet name="Domain and Component Charts" sheetId="4" state="hidden" r:id="rId5"/>
    <sheet name="Domain and Sub-Component Charts" sheetId="6" r:id="rId6"/>
    <sheet name="ref" sheetId="5" state="hidden" r:id="rId7"/>
  </sheets>
  <definedNames>
    <definedName name="_xlnm._FilterDatabase" localSheetId="2" hidden="1">'Target Maturity Assessment'!$D$2:$D$368</definedName>
    <definedName name="_xlnm.Print_Area" localSheetId="1">'Inherent Risk Assessment'!$A$1:$H$72</definedName>
    <definedName name="_xlnm.Print_Area" localSheetId="2">'Target Maturity Assessment'!$A$2:$H$368</definedName>
    <definedName name="_xlnm.Print_Area" localSheetId="3">'Target Maturity Results'!$A$3:$I$62</definedName>
    <definedName name="_xlnm.Print_Titles" localSheetId="2">'Target Maturity Assessment'!$2:$2</definedName>
    <definedName name="ref_DropDown">ref!$A$4:$A$8</definedName>
    <definedName name="ref_Maturity">'Target Maturity Results'!$N$5:$O$12</definedName>
    <definedName name="ref_selections">ref!$A$12:$A$14</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3" i="3" l="1"/>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K6" i="3"/>
  <c r="K7" i="3"/>
  <c r="K9" i="3"/>
  <c r="K11" i="3"/>
  <c r="K13" i="3"/>
  <c r="K15" i="3"/>
  <c r="K17" i="3"/>
  <c r="K19" i="3"/>
  <c r="K21" i="3"/>
  <c r="K22" i="3"/>
  <c r="K24" i="3"/>
  <c r="K25" i="3"/>
  <c r="K26" i="3"/>
  <c r="K27" i="3"/>
  <c r="K28" i="3"/>
  <c r="K29" i="3"/>
  <c r="K30" i="3"/>
  <c r="K32" i="3"/>
  <c r="K33" i="3"/>
  <c r="K36" i="3"/>
  <c r="K38" i="3"/>
  <c r="K39" i="3"/>
  <c r="K41" i="3"/>
  <c r="K43" i="3"/>
  <c r="K44" i="3"/>
  <c r="K46" i="3"/>
  <c r="K49" i="3"/>
  <c r="K50" i="3"/>
  <c r="K52" i="3"/>
  <c r="K53" i="3"/>
  <c r="K55" i="3"/>
  <c r="K58" i="3"/>
  <c r="K61" i="3"/>
  <c r="K63" i="3"/>
  <c r="K64" i="3"/>
  <c r="K65" i="3"/>
  <c r="K66" i="3"/>
  <c r="K67" i="3"/>
  <c r="K127" i="3"/>
  <c r="K128" i="3"/>
  <c r="K129" i="3"/>
  <c r="K189" i="3"/>
  <c r="K190" i="3"/>
  <c r="K191" i="3"/>
  <c r="K251" i="3"/>
  <c r="K252" i="3"/>
  <c r="K253" i="3"/>
  <c r="K313" i="3"/>
  <c r="K314" i="3"/>
  <c r="K315" i="3"/>
  <c r="K375" i="3"/>
  <c r="K376" i="3"/>
  <c r="K377" i="3"/>
  <c r="K378" i="3"/>
  <c r="K438" i="3"/>
  <c r="K439" i="3"/>
  <c r="K440" i="3"/>
  <c r="K441" i="3"/>
  <c r="K501" i="3"/>
  <c r="K502" i="3"/>
  <c r="F436" i="3"/>
  <c r="E436" i="3"/>
  <c r="D436" i="3"/>
  <c r="K436" i="3" s="1"/>
  <c r="F435" i="3"/>
  <c r="E435" i="3"/>
  <c r="D435" i="3"/>
  <c r="K435" i="3" s="1"/>
  <c r="F434" i="3"/>
  <c r="E434" i="3"/>
  <c r="D434" i="3"/>
  <c r="K434" i="3" s="1"/>
  <c r="F433" i="3"/>
  <c r="E433" i="3"/>
  <c r="D433" i="3"/>
  <c r="K433" i="3" s="1"/>
  <c r="F432" i="3"/>
  <c r="E432" i="3"/>
  <c r="D432" i="3"/>
  <c r="K432" i="3" s="1"/>
  <c r="F431" i="3"/>
  <c r="E431" i="3"/>
  <c r="D431" i="3"/>
  <c r="K431" i="3" s="1"/>
  <c r="F430" i="3"/>
  <c r="E430" i="3"/>
  <c r="D430" i="3"/>
  <c r="K430" i="3" s="1"/>
  <c r="F429" i="3"/>
  <c r="E429" i="3"/>
  <c r="D429" i="3"/>
  <c r="K429" i="3" s="1"/>
  <c r="F428" i="3"/>
  <c r="E428" i="3"/>
  <c r="D428" i="3"/>
  <c r="K428" i="3" s="1"/>
  <c r="F427" i="3"/>
  <c r="E427" i="3"/>
  <c r="D427" i="3"/>
  <c r="K427" i="3" s="1"/>
  <c r="F426" i="3"/>
  <c r="E426" i="3"/>
  <c r="D426" i="3"/>
  <c r="K426" i="3" s="1"/>
  <c r="F425" i="3"/>
  <c r="E425" i="3"/>
  <c r="D425" i="3"/>
  <c r="K425" i="3" s="1"/>
  <c r="F424" i="3"/>
  <c r="E424" i="3"/>
  <c r="D424" i="3"/>
  <c r="K424" i="3" s="1"/>
  <c r="F423" i="3"/>
  <c r="E423" i="3"/>
  <c r="D423" i="3"/>
  <c r="K423" i="3" s="1"/>
  <c r="F422" i="3"/>
  <c r="E422" i="3"/>
  <c r="D422" i="3"/>
  <c r="K422" i="3" s="1"/>
  <c r="F421" i="3"/>
  <c r="E421" i="3"/>
  <c r="D421" i="3"/>
  <c r="K421" i="3" s="1"/>
  <c r="F420" i="3"/>
  <c r="E420" i="3"/>
  <c r="D420" i="3"/>
  <c r="K420" i="3" s="1"/>
  <c r="F419" i="3"/>
  <c r="E419" i="3"/>
  <c r="D419" i="3"/>
  <c r="K419" i="3" s="1"/>
  <c r="F418" i="3"/>
  <c r="E418" i="3"/>
  <c r="D418" i="3"/>
  <c r="K418" i="3" s="1"/>
  <c r="F417" i="3"/>
  <c r="E417" i="3"/>
  <c r="D417" i="3"/>
  <c r="K417" i="3" s="1"/>
  <c r="F416" i="3"/>
  <c r="E416" i="3"/>
  <c r="D416" i="3"/>
  <c r="K416" i="3" s="1"/>
  <c r="F415" i="3"/>
  <c r="E415" i="3"/>
  <c r="D415" i="3"/>
  <c r="K415" i="3" s="1"/>
  <c r="F414" i="3"/>
  <c r="E414" i="3"/>
  <c r="D414" i="3"/>
  <c r="K414" i="3" s="1"/>
  <c r="F413" i="3"/>
  <c r="E413" i="3"/>
  <c r="D413" i="3"/>
  <c r="K413" i="3" s="1"/>
  <c r="F412" i="3"/>
  <c r="E412" i="3"/>
  <c r="D412" i="3"/>
  <c r="K412" i="3" s="1"/>
  <c r="F411" i="3"/>
  <c r="E411" i="3"/>
  <c r="D411" i="3"/>
  <c r="K411" i="3" s="1"/>
  <c r="F410" i="3"/>
  <c r="E410" i="3"/>
  <c r="D410" i="3"/>
  <c r="K410" i="3" s="1"/>
  <c r="F409" i="3"/>
  <c r="E409" i="3"/>
  <c r="D409" i="3"/>
  <c r="K409" i="3" s="1"/>
  <c r="F408" i="3"/>
  <c r="E408" i="3"/>
  <c r="D408" i="3"/>
  <c r="K408" i="3" s="1"/>
  <c r="F407" i="3"/>
  <c r="E407" i="3"/>
  <c r="D407" i="3"/>
  <c r="K407" i="3" s="1"/>
  <c r="F406" i="3"/>
  <c r="E406" i="3"/>
  <c r="D406" i="3"/>
  <c r="K406" i="3" s="1"/>
  <c r="F405" i="3"/>
  <c r="E405" i="3"/>
  <c r="D405" i="3"/>
  <c r="K405" i="3" s="1"/>
  <c r="F404" i="3"/>
  <c r="E404" i="3"/>
  <c r="D404" i="3"/>
  <c r="K404" i="3" s="1"/>
  <c r="F403" i="3"/>
  <c r="E403" i="3"/>
  <c r="D403" i="3"/>
  <c r="K403" i="3" s="1"/>
  <c r="F402" i="3"/>
  <c r="E402" i="3"/>
  <c r="D402" i="3"/>
  <c r="K402" i="3" s="1"/>
  <c r="F401" i="3"/>
  <c r="E401" i="3"/>
  <c r="D401" i="3"/>
  <c r="K401" i="3" s="1"/>
  <c r="F400" i="3"/>
  <c r="E400" i="3"/>
  <c r="D400" i="3"/>
  <c r="K400" i="3" s="1"/>
  <c r="F399" i="3"/>
  <c r="E399" i="3"/>
  <c r="D399" i="3"/>
  <c r="K399" i="3" s="1"/>
  <c r="F398" i="3"/>
  <c r="E398" i="3"/>
  <c r="D398" i="3"/>
  <c r="K398" i="3" s="1"/>
  <c r="F397" i="3"/>
  <c r="E397" i="3"/>
  <c r="D397" i="3"/>
  <c r="K397" i="3" s="1"/>
  <c r="F396" i="3"/>
  <c r="E396" i="3"/>
  <c r="D396" i="3"/>
  <c r="K396" i="3" s="1"/>
  <c r="F395" i="3"/>
  <c r="E395" i="3"/>
  <c r="D395" i="3"/>
  <c r="K395" i="3" s="1"/>
  <c r="F394" i="3"/>
  <c r="E394" i="3"/>
  <c r="D394" i="3"/>
  <c r="K394" i="3" s="1"/>
  <c r="F393" i="3"/>
  <c r="E393" i="3"/>
  <c r="D393" i="3"/>
  <c r="K393" i="3" s="1"/>
  <c r="F392" i="3"/>
  <c r="E392" i="3"/>
  <c r="D392" i="3"/>
  <c r="K392" i="3" s="1"/>
  <c r="F391" i="3"/>
  <c r="E391" i="3"/>
  <c r="D391" i="3"/>
  <c r="K391" i="3" s="1"/>
  <c r="F390" i="3"/>
  <c r="E390" i="3"/>
  <c r="D390" i="3"/>
  <c r="K390" i="3" s="1"/>
  <c r="F389" i="3"/>
  <c r="E389" i="3"/>
  <c r="D389" i="3"/>
  <c r="K389" i="3" s="1"/>
  <c r="F388" i="3"/>
  <c r="E388" i="3"/>
  <c r="D388" i="3"/>
  <c r="K388" i="3" s="1"/>
  <c r="F387" i="3"/>
  <c r="E387" i="3"/>
  <c r="D387" i="3"/>
  <c r="K387" i="3" s="1"/>
  <c r="F386" i="3"/>
  <c r="E386" i="3"/>
  <c r="D386" i="3"/>
  <c r="K386" i="3" s="1"/>
  <c r="F385" i="3"/>
  <c r="E385" i="3"/>
  <c r="D385" i="3"/>
  <c r="K385" i="3" s="1"/>
  <c r="F384" i="3"/>
  <c r="E384" i="3"/>
  <c r="D384" i="3"/>
  <c r="K384" i="3" s="1"/>
  <c r="F383" i="3"/>
  <c r="E383" i="3"/>
  <c r="D383" i="3"/>
  <c r="K383" i="3" s="1"/>
  <c r="F382" i="3"/>
  <c r="E382" i="3"/>
  <c r="D382" i="3"/>
  <c r="K382" i="3" s="1"/>
  <c r="F381" i="3"/>
  <c r="E381" i="3"/>
  <c r="D381" i="3"/>
  <c r="K381" i="3" s="1"/>
  <c r="F380" i="3"/>
  <c r="E380" i="3"/>
  <c r="D380" i="3"/>
  <c r="K380" i="3" s="1"/>
  <c r="F379" i="3"/>
  <c r="E379" i="3"/>
  <c r="D379" i="3"/>
  <c r="K379" i="3" s="1"/>
  <c r="F358" i="3"/>
  <c r="E358" i="3"/>
  <c r="D358" i="3"/>
  <c r="K358" i="3" s="1"/>
  <c r="F373" i="3"/>
  <c r="E373" i="3"/>
  <c r="D373" i="3"/>
  <c r="K373" i="3" s="1"/>
  <c r="F372" i="3"/>
  <c r="E372" i="3"/>
  <c r="D372" i="3"/>
  <c r="K372" i="3" s="1"/>
  <c r="F371" i="3"/>
  <c r="E371" i="3"/>
  <c r="D371" i="3"/>
  <c r="K371" i="3" s="1"/>
  <c r="F370" i="3"/>
  <c r="E370" i="3"/>
  <c r="D370" i="3"/>
  <c r="K370" i="3" s="1"/>
  <c r="F369" i="3"/>
  <c r="E369" i="3"/>
  <c r="D369" i="3"/>
  <c r="K369" i="3" s="1"/>
  <c r="F368" i="3"/>
  <c r="E368" i="3"/>
  <c r="D368" i="3"/>
  <c r="K368" i="3" s="1"/>
  <c r="F367" i="3"/>
  <c r="E367" i="3"/>
  <c r="D367" i="3"/>
  <c r="K367" i="3" s="1"/>
  <c r="F366" i="3"/>
  <c r="E366" i="3"/>
  <c r="D366" i="3"/>
  <c r="K366" i="3" s="1"/>
  <c r="F365" i="3"/>
  <c r="E365" i="3"/>
  <c r="D365" i="3"/>
  <c r="K365" i="3" s="1"/>
  <c r="F364" i="3"/>
  <c r="E364" i="3"/>
  <c r="D364" i="3"/>
  <c r="K364" i="3" s="1"/>
  <c r="F363" i="3"/>
  <c r="E363" i="3"/>
  <c r="D363" i="3"/>
  <c r="K363" i="3" s="1"/>
  <c r="F362" i="3"/>
  <c r="E362" i="3"/>
  <c r="D362" i="3"/>
  <c r="K362" i="3" s="1"/>
  <c r="F361" i="3"/>
  <c r="E361" i="3"/>
  <c r="D361" i="3"/>
  <c r="K361" i="3" s="1"/>
  <c r="F360" i="3"/>
  <c r="E360" i="3"/>
  <c r="D360" i="3"/>
  <c r="K360" i="3" s="1"/>
  <c r="F359" i="3"/>
  <c r="E359" i="3"/>
  <c r="D359" i="3"/>
  <c r="K359" i="3" s="1"/>
  <c r="F357" i="3"/>
  <c r="E357" i="3"/>
  <c r="D357" i="3"/>
  <c r="K357" i="3" s="1"/>
  <c r="F356" i="3"/>
  <c r="E356" i="3"/>
  <c r="D356" i="3"/>
  <c r="K356" i="3" s="1"/>
  <c r="F355" i="3"/>
  <c r="E355" i="3"/>
  <c r="D355" i="3"/>
  <c r="K355" i="3" s="1"/>
  <c r="F354" i="3"/>
  <c r="E354" i="3"/>
  <c r="D354" i="3"/>
  <c r="K354" i="3" s="1"/>
  <c r="F353" i="3"/>
  <c r="E353" i="3"/>
  <c r="D353" i="3"/>
  <c r="K353" i="3" s="1"/>
  <c r="F352" i="3"/>
  <c r="E352" i="3"/>
  <c r="D352" i="3"/>
  <c r="K352" i="3" s="1"/>
  <c r="F351" i="3"/>
  <c r="E351" i="3"/>
  <c r="D351" i="3"/>
  <c r="K351" i="3" s="1"/>
  <c r="F350" i="3"/>
  <c r="E350" i="3"/>
  <c r="D350" i="3"/>
  <c r="K350" i="3" s="1"/>
  <c r="F349" i="3"/>
  <c r="E349" i="3"/>
  <c r="D349" i="3"/>
  <c r="K349" i="3" s="1"/>
  <c r="F348" i="3"/>
  <c r="E348" i="3"/>
  <c r="D348" i="3"/>
  <c r="K348" i="3" s="1"/>
  <c r="F347" i="3"/>
  <c r="E347" i="3"/>
  <c r="D347" i="3"/>
  <c r="K347" i="3" s="1"/>
  <c r="F346" i="3"/>
  <c r="E346" i="3"/>
  <c r="D346" i="3"/>
  <c r="K346" i="3" s="1"/>
  <c r="F345" i="3"/>
  <c r="E345" i="3"/>
  <c r="D345" i="3"/>
  <c r="K345" i="3" s="1"/>
  <c r="F344" i="3"/>
  <c r="E344" i="3"/>
  <c r="D344" i="3"/>
  <c r="K344" i="3" s="1"/>
  <c r="F343" i="3"/>
  <c r="E343" i="3"/>
  <c r="D343" i="3"/>
  <c r="K343" i="3" s="1"/>
  <c r="F342" i="3"/>
  <c r="E342" i="3"/>
  <c r="D342" i="3"/>
  <c r="K342" i="3" s="1"/>
  <c r="F341" i="3"/>
  <c r="E341" i="3"/>
  <c r="D341" i="3"/>
  <c r="K341" i="3" s="1"/>
  <c r="F340" i="3"/>
  <c r="E340" i="3"/>
  <c r="D340" i="3"/>
  <c r="K340" i="3" s="1"/>
  <c r="F339" i="3"/>
  <c r="E339" i="3"/>
  <c r="D339" i="3"/>
  <c r="K339" i="3" s="1"/>
  <c r="F338" i="3"/>
  <c r="E338" i="3"/>
  <c r="D338" i="3"/>
  <c r="K338" i="3" s="1"/>
  <c r="F337" i="3"/>
  <c r="E337" i="3"/>
  <c r="D337" i="3"/>
  <c r="K337" i="3" s="1"/>
  <c r="F336" i="3"/>
  <c r="E336" i="3"/>
  <c r="D336" i="3"/>
  <c r="K336" i="3" s="1"/>
  <c r="F335" i="3"/>
  <c r="E335" i="3"/>
  <c r="D335" i="3"/>
  <c r="K335" i="3" s="1"/>
  <c r="F334" i="3"/>
  <c r="E334" i="3"/>
  <c r="D334" i="3"/>
  <c r="K334" i="3" s="1"/>
  <c r="F333" i="3"/>
  <c r="E333" i="3"/>
  <c r="D333" i="3"/>
  <c r="K333" i="3" s="1"/>
  <c r="F332" i="3"/>
  <c r="E332" i="3"/>
  <c r="D332" i="3"/>
  <c r="K332" i="3" s="1"/>
  <c r="F331" i="3"/>
  <c r="E331" i="3"/>
  <c r="D331" i="3"/>
  <c r="K331" i="3" s="1"/>
  <c r="F330" i="3"/>
  <c r="E330" i="3"/>
  <c r="D330" i="3"/>
  <c r="K330" i="3" s="1"/>
  <c r="F329" i="3"/>
  <c r="E329" i="3"/>
  <c r="D329" i="3"/>
  <c r="K329" i="3" s="1"/>
  <c r="F328" i="3"/>
  <c r="E328" i="3"/>
  <c r="D328" i="3"/>
  <c r="K328" i="3" s="1"/>
  <c r="F327" i="3"/>
  <c r="E327" i="3"/>
  <c r="D327" i="3"/>
  <c r="K327" i="3" s="1"/>
  <c r="F326" i="3"/>
  <c r="E326" i="3"/>
  <c r="D326" i="3"/>
  <c r="K326" i="3" s="1"/>
  <c r="F325" i="3"/>
  <c r="E325" i="3"/>
  <c r="D325" i="3"/>
  <c r="K325" i="3" s="1"/>
  <c r="F324" i="3"/>
  <c r="E324" i="3"/>
  <c r="D324" i="3"/>
  <c r="K324" i="3" s="1"/>
  <c r="F323" i="3"/>
  <c r="E323" i="3"/>
  <c r="D323" i="3"/>
  <c r="K323" i="3" s="1"/>
  <c r="F322" i="3"/>
  <c r="E322" i="3"/>
  <c r="D322" i="3"/>
  <c r="K322" i="3" s="1"/>
  <c r="F321" i="3"/>
  <c r="E321" i="3"/>
  <c r="D321" i="3"/>
  <c r="K321" i="3" s="1"/>
  <c r="F320" i="3"/>
  <c r="E320" i="3"/>
  <c r="D320" i="3"/>
  <c r="K320" i="3" s="1"/>
  <c r="F319" i="3"/>
  <c r="E319" i="3"/>
  <c r="D319" i="3"/>
  <c r="K319" i="3" s="1"/>
  <c r="F318" i="3"/>
  <c r="E318" i="3"/>
  <c r="D318" i="3"/>
  <c r="K318" i="3" s="1"/>
  <c r="F317" i="3"/>
  <c r="E317" i="3"/>
  <c r="D317" i="3"/>
  <c r="K317" i="3" s="1"/>
  <c r="F316" i="3"/>
  <c r="E316" i="3"/>
  <c r="D316" i="3"/>
  <c r="K316" i="3" s="1"/>
  <c r="F296" i="3"/>
  <c r="E296" i="3"/>
  <c r="D296" i="3"/>
  <c r="K296" i="3" s="1"/>
  <c r="F311" i="3"/>
  <c r="E311" i="3"/>
  <c r="D311" i="3"/>
  <c r="K311" i="3" s="1"/>
  <c r="F310" i="3"/>
  <c r="E310" i="3"/>
  <c r="D310" i="3"/>
  <c r="K310" i="3" s="1"/>
  <c r="F309" i="3"/>
  <c r="E309" i="3"/>
  <c r="D309" i="3"/>
  <c r="K309" i="3" s="1"/>
  <c r="F308" i="3"/>
  <c r="E308" i="3"/>
  <c r="D308" i="3"/>
  <c r="K308" i="3" s="1"/>
  <c r="F307" i="3"/>
  <c r="E307" i="3"/>
  <c r="D307" i="3"/>
  <c r="K307" i="3" s="1"/>
  <c r="F306" i="3"/>
  <c r="E306" i="3"/>
  <c r="D306" i="3"/>
  <c r="K306" i="3" s="1"/>
  <c r="F305" i="3"/>
  <c r="E305" i="3"/>
  <c r="D305" i="3"/>
  <c r="K305" i="3" s="1"/>
  <c r="F304" i="3"/>
  <c r="E304" i="3"/>
  <c r="D304" i="3"/>
  <c r="K304" i="3" s="1"/>
  <c r="F303" i="3"/>
  <c r="E303" i="3"/>
  <c r="D303" i="3"/>
  <c r="K303" i="3" s="1"/>
  <c r="F302" i="3"/>
  <c r="E302" i="3"/>
  <c r="D302" i="3"/>
  <c r="K302" i="3" s="1"/>
  <c r="F301" i="3"/>
  <c r="E301" i="3"/>
  <c r="D301" i="3"/>
  <c r="K301" i="3" s="1"/>
  <c r="F300" i="3"/>
  <c r="E300" i="3"/>
  <c r="D300" i="3"/>
  <c r="K300" i="3" s="1"/>
  <c r="F299" i="3"/>
  <c r="E299" i="3"/>
  <c r="D299" i="3"/>
  <c r="K299" i="3" s="1"/>
  <c r="F298" i="3"/>
  <c r="E298" i="3"/>
  <c r="D298" i="3"/>
  <c r="K298" i="3" s="1"/>
  <c r="F297" i="3"/>
  <c r="E297" i="3"/>
  <c r="D297" i="3"/>
  <c r="K297" i="3" s="1"/>
  <c r="F295" i="3"/>
  <c r="E295" i="3"/>
  <c r="D295" i="3"/>
  <c r="K295" i="3" s="1"/>
  <c r="F294" i="3"/>
  <c r="E294" i="3"/>
  <c r="D294" i="3"/>
  <c r="K294" i="3" s="1"/>
  <c r="F293" i="3"/>
  <c r="E293" i="3"/>
  <c r="D293" i="3"/>
  <c r="K293" i="3" s="1"/>
  <c r="F292" i="3"/>
  <c r="E292" i="3"/>
  <c r="D292" i="3"/>
  <c r="K292" i="3" s="1"/>
  <c r="F291" i="3"/>
  <c r="E291" i="3"/>
  <c r="D291" i="3"/>
  <c r="K291" i="3" s="1"/>
  <c r="F290" i="3"/>
  <c r="E290" i="3"/>
  <c r="D290" i="3"/>
  <c r="K290" i="3" s="1"/>
  <c r="F289" i="3"/>
  <c r="E289" i="3"/>
  <c r="D289" i="3"/>
  <c r="K289" i="3" s="1"/>
  <c r="F288" i="3"/>
  <c r="E288" i="3"/>
  <c r="D288" i="3"/>
  <c r="K288" i="3" s="1"/>
  <c r="F287" i="3"/>
  <c r="E287" i="3"/>
  <c r="D287" i="3"/>
  <c r="K287" i="3" s="1"/>
  <c r="F286" i="3"/>
  <c r="E286" i="3"/>
  <c r="D286" i="3"/>
  <c r="K286" i="3" s="1"/>
  <c r="F285" i="3"/>
  <c r="E285" i="3"/>
  <c r="D285" i="3"/>
  <c r="K285" i="3" s="1"/>
  <c r="F284" i="3"/>
  <c r="E284" i="3"/>
  <c r="D284" i="3"/>
  <c r="K284" i="3" s="1"/>
  <c r="F283" i="3"/>
  <c r="E283" i="3"/>
  <c r="D283" i="3"/>
  <c r="K283" i="3" s="1"/>
  <c r="F282" i="3"/>
  <c r="E282" i="3"/>
  <c r="D282" i="3"/>
  <c r="K282" i="3" s="1"/>
  <c r="F281" i="3"/>
  <c r="E281" i="3"/>
  <c r="D281" i="3"/>
  <c r="K281" i="3" s="1"/>
  <c r="F280" i="3"/>
  <c r="E280" i="3"/>
  <c r="D280" i="3"/>
  <c r="K280" i="3" s="1"/>
  <c r="F279" i="3"/>
  <c r="E279" i="3"/>
  <c r="D279" i="3"/>
  <c r="K279" i="3" s="1"/>
  <c r="F278" i="3"/>
  <c r="E278" i="3"/>
  <c r="D278" i="3"/>
  <c r="K278" i="3" s="1"/>
  <c r="F277" i="3"/>
  <c r="E277" i="3"/>
  <c r="D277" i="3"/>
  <c r="K277" i="3" s="1"/>
  <c r="F276" i="3"/>
  <c r="E276" i="3"/>
  <c r="D276" i="3"/>
  <c r="K276" i="3" s="1"/>
  <c r="F275" i="3"/>
  <c r="E275" i="3"/>
  <c r="D275" i="3"/>
  <c r="K275" i="3" s="1"/>
  <c r="F274" i="3"/>
  <c r="E274" i="3"/>
  <c r="D274" i="3"/>
  <c r="K274" i="3" s="1"/>
  <c r="F273" i="3"/>
  <c r="E273" i="3"/>
  <c r="D273" i="3"/>
  <c r="K273" i="3" s="1"/>
  <c r="F272" i="3"/>
  <c r="E272" i="3"/>
  <c r="D272" i="3"/>
  <c r="K272" i="3" s="1"/>
  <c r="F271" i="3"/>
  <c r="E271" i="3"/>
  <c r="D271" i="3"/>
  <c r="K271" i="3" s="1"/>
  <c r="F270" i="3"/>
  <c r="E270" i="3"/>
  <c r="D270" i="3"/>
  <c r="K270" i="3" s="1"/>
  <c r="F269" i="3"/>
  <c r="E269" i="3"/>
  <c r="D269" i="3"/>
  <c r="K269" i="3" s="1"/>
  <c r="F268" i="3"/>
  <c r="E268" i="3"/>
  <c r="D268" i="3"/>
  <c r="K268" i="3" s="1"/>
  <c r="F267" i="3"/>
  <c r="E267" i="3"/>
  <c r="D267" i="3"/>
  <c r="K267" i="3" s="1"/>
  <c r="F266" i="3"/>
  <c r="E266" i="3"/>
  <c r="D266" i="3"/>
  <c r="K266" i="3" s="1"/>
  <c r="F265" i="3"/>
  <c r="E265" i="3"/>
  <c r="D265" i="3"/>
  <c r="K265" i="3" s="1"/>
  <c r="F264" i="3"/>
  <c r="E264" i="3"/>
  <c r="D264" i="3"/>
  <c r="K264" i="3" s="1"/>
  <c r="F263" i="3"/>
  <c r="E263" i="3"/>
  <c r="D263" i="3"/>
  <c r="K263" i="3" s="1"/>
  <c r="F262" i="3"/>
  <c r="E262" i="3"/>
  <c r="D262" i="3"/>
  <c r="K262" i="3" s="1"/>
  <c r="F261" i="3"/>
  <c r="E261" i="3"/>
  <c r="D261" i="3"/>
  <c r="K261" i="3" s="1"/>
  <c r="F260" i="3"/>
  <c r="E260" i="3"/>
  <c r="D260" i="3"/>
  <c r="K260" i="3" s="1"/>
  <c r="F259" i="3"/>
  <c r="E259" i="3"/>
  <c r="D259" i="3"/>
  <c r="K259" i="3" s="1"/>
  <c r="F258" i="3"/>
  <c r="E258" i="3"/>
  <c r="D258" i="3"/>
  <c r="K258" i="3" s="1"/>
  <c r="F257" i="3"/>
  <c r="E257" i="3"/>
  <c r="D257" i="3"/>
  <c r="K257" i="3" s="1"/>
  <c r="F256" i="3"/>
  <c r="E256" i="3"/>
  <c r="D256" i="3"/>
  <c r="K256" i="3" s="1"/>
  <c r="F255" i="3"/>
  <c r="E255" i="3"/>
  <c r="D255" i="3"/>
  <c r="K255" i="3" s="1"/>
  <c r="F254" i="3"/>
  <c r="E254" i="3"/>
  <c r="D254" i="3"/>
  <c r="K254" i="3" s="1"/>
  <c r="F234" i="3"/>
  <c r="E234" i="3"/>
  <c r="D234" i="3"/>
  <c r="K234" i="3" s="1"/>
  <c r="F249" i="3"/>
  <c r="E249" i="3"/>
  <c r="D249" i="3"/>
  <c r="K249" i="3" s="1"/>
  <c r="F248" i="3"/>
  <c r="E248" i="3"/>
  <c r="D248" i="3"/>
  <c r="K248" i="3" s="1"/>
  <c r="F247" i="3"/>
  <c r="E247" i="3"/>
  <c r="D247" i="3"/>
  <c r="K247" i="3" s="1"/>
  <c r="F246" i="3"/>
  <c r="E246" i="3"/>
  <c r="D246" i="3"/>
  <c r="K246" i="3" s="1"/>
  <c r="F245" i="3"/>
  <c r="E245" i="3"/>
  <c r="D245" i="3"/>
  <c r="K245" i="3" s="1"/>
  <c r="F244" i="3"/>
  <c r="E244" i="3"/>
  <c r="D244" i="3"/>
  <c r="K244" i="3" s="1"/>
  <c r="F243" i="3"/>
  <c r="E243" i="3"/>
  <c r="D243" i="3"/>
  <c r="K243" i="3" s="1"/>
  <c r="F242" i="3"/>
  <c r="E242" i="3"/>
  <c r="D242" i="3"/>
  <c r="K242" i="3" s="1"/>
  <c r="F241" i="3"/>
  <c r="E241" i="3"/>
  <c r="D241" i="3"/>
  <c r="K241" i="3" s="1"/>
  <c r="F240" i="3"/>
  <c r="E240" i="3"/>
  <c r="D240" i="3"/>
  <c r="K240" i="3" s="1"/>
  <c r="F239" i="3"/>
  <c r="E239" i="3"/>
  <c r="D239" i="3"/>
  <c r="K239" i="3" s="1"/>
  <c r="F238" i="3"/>
  <c r="E238" i="3"/>
  <c r="D238" i="3"/>
  <c r="K238" i="3" s="1"/>
  <c r="F237" i="3"/>
  <c r="E237" i="3"/>
  <c r="D237" i="3"/>
  <c r="K237" i="3" s="1"/>
  <c r="F236" i="3"/>
  <c r="E236" i="3"/>
  <c r="D236" i="3"/>
  <c r="K236" i="3" s="1"/>
  <c r="F235" i="3"/>
  <c r="E235" i="3"/>
  <c r="D235" i="3"/>
  <c r="K235" i="3" s="1"/>
  <c r="F233" i="3"/>
  <c r="E233" i="3"/>
  <c r="D233" i="3"/>
  <c r="K233" i="3" s="1"/>
  <c r="F232" i="3"/>
  <c r="E232" i="3"/>
  <c r="D232" i="3"/>
  <c r="K232" i="3" s="1"/>
  <c r="F231" i="3"/>
  <c r="E231" i="3"/>
  <c r="D231" i="3"/>
  <c r="K231" i="3" s="1"/>
  <c r="F230" i="3"/>
  <c r="E230" i="3"/>
  <c r="D230" i="3"/>
  <c r="K230" i="3" s="1"/>
  <c r="F229" i="3"/>
  <c r="E229" i="3"/>
  <c r="D229" i="3"/>
  <c r="K229" i="3" s="1"/>
  <c r="F228" i="3"/>
  <c r="E228" i="3"/>
  <c r="D228" i="3"/>
  <c r="K228" i="3" s="1"/>
  <c r="F227" i="3"/>
  <c r="E227" i="3"/>
  <c r="D227" i="3"/>
  <c r="K227" i="3" s="1"/>
  <c r="F226" i="3"/>
  <c r="E226" i="3"/>
  <c r="D226" i="3"/>
  <c r="K226" i="3" s="1"/>
  <c r="F225" i="3"/>
  <c r="E225" i="3"/>
  <c r="D225" i="3"/>
  <c r="K225" i="3" s="1"/>
  <c r="F224" i="3"/>
  <c r="E224" i="3"/>
  <c r="D224" i="3"/>
  <c r="K224" i="3" s="1"/>
  <c r="F223" i="3"/>
  <c r="E223" i="3"/>
  <c r="D223" i="3"/>
  <c r="K223" i="3" s="1"/>
  <c r="F222" i="3"/>
  <c r="E222" i="3"/>
  <c r="D222" i="3"/>
  <c r="K222" i="3" s="1"/>
  <c r="F221" i="3"/>
  <c r="E221" i="3"/>
  <c r="D221" i="3"/>
  <c r="K221" i="3" s="1"/>
  <c r="F220" i="3"/>
  <c r="E220" i="3"/>
  <c r="D220" i="3"/>
  <c r="K220" i="3" s="1"/>
  <c r="F219" i="3"/>
  <c r="E219" i="3"/>
  <c r="D219" i="3"/>
  <c r="K219" i="3" s="1"/>
  <c r="F218" i="3"/>
  <c r="E218" i="3"/>
  <c r="D218" i="3"/>
  <c r="K218" i="3" s="1"/>
  <c r="F217" i="3"/>
  <c r="E217" i="3"/>
  <c r="D217" i="3"/>
  <c r="K217" i="3" s="1"/>
  <c r="F216" i="3"/>
  <c r="E216" i="3"/>
  <c r="D216" i="3"/>
  <c r="K216" i="3" s="1"/>
  <c r="F215" i="3"/>
  <c r="E215" i="3"/>
  <c r="D215" i="3"/>
  <c r="K215" i="3" s="1"/>
  <c r="F214" i="3"/>
  <c r="E214" i="3"/>
  <c r="D214" i="3"/>
  <c r="K214" i="3" s="1"/>
  <c r="F213" i="3"/>
  <c r="E213" i="3"/>
  <c r="D213" i="3"/>
  <c r="K213" i="3" s="1"/>
  <c r="F212" i="3"/>
  <c r="E212" i="3"/>
  <c r="D212" i="3"/>
  <c r="K212" i="3" s="1"/>
  <c r="F211" i="3"/>
  <c r="E211" i="3"/>
  <c r="D211" i="3"/>
  <c r="K211" i="3" s="1"/>
  <c r="F210" i="3"/>
  <c r="E210" i="3"/>
  <c r="D210" i="3"/>
  <c r="K210" i="3" s="1"/>
  <c r="F209" i="3"/>
  <c r="E209" i="3"/>
  <c r="D209" i="3"/>
  <c r="K209" i="3" s="1"/>
  <c r="F208" i="3"/>
  <c r="E208" i="3"/>
  <c r="D208" i="3"/>
  <c r="K208" i="3" s="1"/>
  <c r="F207" i="3"/>
  <c r="E207" i="3"/>
  <c r="D207" i="3"/>
  <c r="K207" i="3" s="1"/>
  <c r="F206" i="3"/>
  <c r="E206" i="3"/>
  <c r="D206" i="3"/>
  <c r="K206" i="3" s="1"/>
  <c r="F205" i="3"/>
  <c r="E205" i="3"/>
  <c r="D205" i="3"/>
  <c r="K205" i="3" s="1"/>
  <c r="F204" i="3"/>
  <c r="E204" i="3"/>
  <c r="D204" i="3"/>
  <c r="K204" i="3" s="1"/>
  <c r="F203" i="3"/>
  <c r="E203" i="3"/>
  <c r="D203" i="3"/>
  <c r="K203" i="3" s="1"/>
  <c r="F202" i="3"/>
  <c r="E202" i="3"/>
  <c r="D202" i="3"/>
  <c r="K202" i="3" s="1"/>
  <c r="F201" i="3"/>
  <c r="E201" i="3"/>
  <c r="D201" i="3"/>
  <c r="K201" i="3" s="1"/>
  <c r="F200" i="3"/>
  <c r="E200" i="3"/>
  <c r="D200" i="3"/>
  <c r="K200" i="3" s="1"/>
  <c r="F199" i="3"/>
  <c r="E199" i="3"/>
  <c r="D199" i="3"/>
  <c r="K199" i="3" s="1"/>
  <c r="F198" i="3"/>
  <c r="E198" i="3"/>
  <c r="D198" i="3"/>
  <c r="K198" i="3" s="1"/>
  <c r="F197" i="3"/>
  <c r="E197" i="3"/>
  <c r="D197" i="3"/>
  <c r="K197" i="3" s="1"/>
  <c r="F196" i="3"/>
  <c r="E196" i="3"/>
  <c r="D196" i="3"/>
  <c r="K196" i="3" s="1"/>
  <c r="F195" i="3"/>
  <c r="E195" i="3"/>
  <c r="D195" i="3"/>
  <c r="K195" i="3" s="1"/>
  <c r="F194" i="3"/>
  <c r="E194" i="3"/>
  <c r="D194" i="3"/>
  <c r="K194" i="3" s="1"/>
  <c r="F193" i="3"/>
  <c r="E193" i="3"/>
  <c r="D193" i="3"/>
  <c r="K193" i="3" s="1"/>
  <c r="F192" i="3"/>
  <c r="E192" i="3"/>
  <c r="D192" i="3"/>
  <c r="K192" i="3" s="1"/>
  <c r="F172" i="3"/>
  <c r="E172" i="3"/>
  <c r="D172" i="3"/>
  <c r="F187" i="3"/>
  <c r="E187" i="3"/>
  <c r="D187" i="3"/>
  <c r="F186" i="3"/>
  <c r="E186" i="3"/>
  <c r="D186" i="3"/>
  <c r="F185" i="3"/>
  <c r="E185" i="3"/>
  <c r="D185" i="3"/>
  <c r="F184" i="3"/>
  <c r="E184" i="3"/>
  <c r="D184" i="3"/>
  <c r="F183" i="3"/>
  <c r="E183" i="3"/>
  <c r="D183" i="3"/>
  <c r="F182" i="3"/>
  <c r="E182" i="3"/>
  <c r="D182" i="3"/>
  <c r="F181" i="3"/>
  <c r="E181" i="3"/>
  <c r="D181" i="3"/>
  <c r="F180" i="3"/>
  <c r="E180" i="3"/>
  <c r="D180" i="3"/>
  <c r="F179" i="3"/>
  <c r="E179" i="3"/>
  <c r="D179" i="3"/>
  <c r="F178" i="3"/>
  <c r="E178" i="3"/>
  <c r="D178" i="3"/>
  <c r="F177" i="3"/>
  <c r="E177" i="3"/>
  <c r="D177" i="3"/>
  <c r="F176" i="3"/>
  <c r="E176" i="3"/>
  <c r="D176" i="3"/>
  <c r="F175" i="3"/>
  <c r="E175" i="3"/>
  <c r="D175" i="3"/>
  <c r="F174" i="3"/>
  <c r="E174" i="3"/>
  <c r="D174" i="3"/>
  <c r="F173" i="3"/>
  <c r="E173" i="3"/>
  <c r="D173" i="3"/>
  <c r="F171" i="3"/>
  <c r="E171" i="3"/>
  <c r="D171" i="3"/>
  <c r="F170" i="3"/>
  <c r="E170" i="3"/>
  <c r="D170" i="3"/>
  <c r="F169" i="3"/>
  <c r="E169" i="3"/>
  <c r="D169" i="3"/>
  <c r="F168" i="3"/>
  <c r="E168" i="3"/>
  <c r="D168" i="3"/>
  <c r="F167" i="3"/>
  <c r="E167" i="3"/>
  <c r="D167" i="3"/>
  <c r="F166" i="3"/>
  <c r="E166" i="3"/>
  <c r="D166" i="3"/>
  <c r="F165" i="3"/>
  <c r="E165" i="3"/>
  <c r="D165" i="3"/>
  <c r="F164" i="3"/>
  <c r="E164" i="3"/>
  <c r="D164" i="3"/>
  <c r="F163" i="3"/>
  <c r="E163" i="3"/>
  <c r="D163" i="3"/>
  <c r="F162" i="3"/>
  <c r="E162" i="3"/>
  <c r="D162" i="3"/>
  <c r="F161" i="3"/>
  <c r="E161" i="3"/>
  <c r="D161" i="3"/>
  <c r="F160" i="3"/>
  <c r="E160" i="3"/>
  <c r="D160" i="3"/>
  <c r="F159" i="3"/>
  <c r="E159" i="3"/>
  <c r="D159" i="3"/>
  <c r="F158" i="3"/>
  <c r="E158" i="3"/>
  <c r="D158" i="3"/>
  <c r="F157" i="3"/>
  <c r="E157" i="3"/>
  <c r="D157" i="3"/>
  <c r="F156" i="3"/>
  <c r="E156" i="3"/>
  <c r="D156" i="3"/>
  <c r="F155" i="3"/>
  <c r="E155" i="3"/>
  <c r="D155" i="3"/>
  <c r="F154" i="3"/>
  <c r="E154" i="3"/>
  <c r="D154" i="3"/>
  <c r="F153" i="3"/>
  <c r="E153" i="3"/>
  <c r="D153" i="3"/>
  <c r="F152" i="3"/>
  <c r="E152" i="3"/>
  <c r="D152" i="3"/>
  <c r="F151" i="3"/>
  <c r="E151" i="3"/>
  <c r="D151" i="3"/>
  <c r="F150" i="3"/>
  <c r="E150" i="3"/>
  <c r="D150" i="3"/>
  <c r="F149" i="3"/>
  <c r="E149" i="3"/>
  <c r="D149" i="3"/>
  <c r="F148" i="3"/>
  <c r="E148" i="3"/>
  <c r="D148" i="3"/>
  <c r="F147" i="3"/>
  <c r="E147" i="3"/>
  <c r="D147" i="3"/>
  <c r="F146" i="3"/>
  <c r="E146" i="3"/>
  <c r="D146" i="3"/>
  <c r="F145" i="3"/>
  <c r="E145" i="3"/>
  <c r="D145" i="3"/>
  <c r="F144" i="3"/>
  <c r="E144" i="3"/>
  <c r="D144" i="3"/>
  <c r="F143" i="3"/>
  <c r="E143" i="3"/>
  <c r="D143" i="3"/>
  <c r="F142" i="3"/>
  <c r="E142" i="3"/>
  <c r="D142" i="3"/>
  <c r="F141" i="3"/>
  <c r="E141" i="3"/>
  <c r="D141" i="3"/>
  <c r="F140" i="3"/>
  <c r="E140" i="3"/>
  <c r="D140" i="3"/>
  <c r="F139" i="3"/>
  <c r="E139" i="3"/>
  <c r="D139" i="3"/>
  <c r="F138" i="3"/>
  <c r="E138" i="3"/>
  <c r="D138" i="3"/>
  <c r="F137" i="3"/>
  <c r="E137" i="3"/>
  <c r="D137" i="3"/>
  <c r="F136" i="3"/>
  <c r="E136" i="3"/>
  <c r="D136" i="3"/>
  <c r="F135" i="3"/>
  <c r="E135" i="3"/>
  <c r="D135" i="3"/>
  <c r="F134" i="3"/>
  <c r="E134" i="3"/>
  <c r="D134" i="3"/>
  <c r="F133" i="3"/>
  <c r="E133" i="3"/>
  <c r="D133" i="3"/>
  <c r="F132" i="3"/>
  <c r="E132" i="3"/>
  <c r="D132" i="3"/>
  <c r="F131" i="3"/>
  <c r="E131" i="3"/>
  <c r="D131" i="3"/>
  <c r="F130" i="3"/>
  <c r="E130" i="3"/>
  <c r="D130" i="3"/>
  <c r="F125" i="3"/>
  <c r="F124" i="3"/>
  <c r="F123" i="3"/>
  <c r="F122" i="3"/>
  <c r="E125" i="3"/>
  <c r="D125" i="3"/>
  <c r="K125" i="3" s="1"/>
  <c r="D124" i="3"/>
  <c r="K124" i="3" s="1"/>
  <c r="E124" i="3"/>
  <c r="E123" i="3"/>
  <c r="D123" i="3"/>
  <c r="K123" i="3" s="1"/>
  <c r="E122" i="3"/>
  <c r="D122" i="3"/>
  <c r="K122" i="3" s="1"/>
  <c r="D121" i="3"/>
  <c r="K121" i="3" s="1"/>
  <c r="E121" i="3"/>
  <c r="F121" i="3"/>
  <c r="F120" i="3"/>
  <c r="E120" i="3"/>
  <c r="D120" i="3"/>
  <c r="K120" i="3" s="1"/>
  <c r="F119" i="3"/>
  <c r="E119" i="3"/>
  <c r="D119" i="3"/>
  <c r="K119" i="3" s="1"/>
  <c r="D118" i="3"/>
  <c r="K118" i="3" s="1"/>
  <c r="E118" i="3"/>
  <c r="F118" i="3"/>
  <c r="F117" i="3"/>
  <c r="E117" i="3"/>
  <c r="D117" i="3"/>
  <c r="K117" i="3" s="1"/>
  <c r="D115" i="3"/>
  <c r="K115" i="3" s="1"/>
  <c r="E115" i="3"/>
  <c r="F115" i="3"/>
  <c r="D116" i="3"/>
  <c r="K116" i="3" s="1"/>
  <c r="E116" i="3"/>
  <c r="F116" i="3"/>
  <c r="F114" i="3"/>
  <c r="E114" i="3"/>
  <c r="D114" i="3"/>
  <c r="K114" i="3" s="1"/>
  <c r="D112" i="3"/>
  <c r="K112" i="3" s="1"/>
  <c r="E112" i="3"/>
  <c r="F112" i="3"/>
  <c r="D113" i="3"/>
  <c r="K113" i="3" s="1"/>
  <c r="E113" i="3"/>
  <c r="F113" i="3"/>
  <c r="F111" i="3"/>
  <c r="E111" i="3"/>
  <c r="D111" i="3"/>
  <c r="K111" i="3" s="1"/>
  <c r="F110" i="3"/>
  <c r="E110" i="3"/>
  <c r="D110" i="3"/>
  <c r="K110" i="3" s="1"/>
  <c r="D109" i="3"/>
  <c r="K109" i="3" s="1"/>
  <c r="E109" i="3"/>
  <c r="F109" i="3"/>
  <c r="F108" i="3"/>
  <c r="E108" i="3"/>
  <c r="D108" i="3"/>
  <c r="K108" i="3" s="1"/>
  <c r="D106" i="3"/>
  <c r="K106" i="3" s="1"/>
  <c r="E106" i="3"/>
  <c r="F106" i="3"/>
  <c r="D107" i="3"/>
  <c r="K107" i="3" s="1"/>
  <c r="E107" i="3"/>
  <c r="F107" i="3"/>
  <c r="F105" i="3"/>
  <c r="E105" i="3"/>
  <c r="D105" i="3"/>
  <c r="K105" i="3" s="1"/>
  <c r="D104" i="3"/>
  <c r="K104" i="3" s="1"/>
  <c r="E104" i="3"/>
  <c r="F104" i="3"/>
  <c r="F103" i="3"/>
  <c r="E103" i="3"/>
  <c r="D103" i="3"/>
  <c r="K103" i="3" s="1"/>
  <c r="D101" i="3"/>
  <c r="K101" i="3" s="1"/>
  <c r="E101" i="3"/>
  <c r="F101" i="3"/>
  <c r="D102" i="3"/>
  <c r="K102" i="3" s="1"/>
  <c r="E102" i="3"/>
  <c r="F102" i="3"/>
  <c r="F100" i="3"/>
  <c r="E100" i="3"/>
  <c r="D100" i="3"/>
  <c r="K100" i="3" s="1"/>
  <c r="D99" i="3"/>
  <c r="K99" i="3" s="1"/>
  <c r="E99" i="3"/>
  <c r="F99" i="3"/>
  <c r="F98" i="3"/>
  <c r="E98" i="3"/>
  <c r="D98" i="3"/>
  <c r="K98" i="3" s="1"/>
  <c r="F97" i="3"/>
  <c r="E97" i="3"/>
  <c r="D97" i="3"/>
  <c r="K97" i="3" s="1"/>
  <c r="D95" i="3"/>
  <c r="K95" i="3" s="1"/>
  <c r="E95" i="3"/>
  <c r="F95" i="3"/>
  <c r="D96" i="3"/>
  <c r="K96" i="3" s="1"/>
  <c r="E96" i="3"/>
  <c r="F96" i="3"/>
  <c r="F94" i="3"/>
  <c r="E94" i="3"/>
  <c r="D94" i="3"/>
  <c r="K94" i="3" s="1"/>
  <c r="D87" i="3"/>
  <c r="K87" i="3" s="1"/>
  <c r="E87" i="3"/>
  <c r="F87" i="3"/>
  <c r="D88" i="3"/>
  <c r="K88" i="3" s="1"/>
  <c r="E88" i="3"/>
  <c r="F88" i="3"/>
  <c r="D89" i="3"/>
  <c r="K89" i="3" s="1"/>
  <c r="E89" i="3"/>
  <c r="F89" i="3"/>
  <c r="D90" i="3"/>
  <c r="K90" i="3" s="1"/>
  <c r="E90" i="3"/>
  <c r="F90" i="3"/>
  <c r="D91" i="3"/>
  <c r="K91" i="3" s="1"/>
  <c r="E91" i="3"/>
  <c r="F91" i="3"/>
  <c r="D92" i="3"/>
  <c r="K92" i="3" s="1"/>
  <c r="E92" i="3"/>
  <c r="F92" i="3"/>
  <c r="D93" i="3"/>
  <c r="K93" i="3" s="1"/>
  <c r="E93" i="3"/>
  <c r="F93" i="3"/>
  <c r="F86" i="3"/>
  <c r="E86" i="3"/>
  <c r="D86" i="3"/>
  <c r="K86" i="3" s="1"/>
  <c r="D84" i="3"/>
  <c r="K84" i="3" s="1"/>
  <c r="E84" i="3"/>
  <c r="F84" i="3"/>
  <c r="D85" i="3"/>
  <c r="K85" i="3" s="1"/>
  <c r="E85" i="3"/>
  <c r="F85" i="3"/>
  <c r="F83" i="3"/>
  <c r="E83" i="3"/>
  <c r="D83" i="3"/>
  <c r="K83" i="3" s="1"/>
  <c r="F82" i="3"/>
  <c r="E82" i="3"/>
  <c r="D82" i="3"/>
  <c r="K82" i="3" s="1"/>
  <c r="F81" i="3"/>
  <c r="E81" i="3"/>
  <c r="D81" i="3"/>
  <c r="K81" i="3" s="1"/>
  <c r="D80" i="3"/>
  <c r="K80" i="3" s="1"/>
  <c r="E80" i="3"/>
  <c r="F80" i="3"/>
  <c r="F79" i="3"/>
  <c r="E79" i="3"/>
  <c r="D79" i="3"/>
  <c r="K79" i="3" s="1"/>
  <c r="D78" i="3"/>
  <c r="K78" i="3" s="1"/>
  <c r="E78" i="3"/>
  <c r="F78" i="3"/>
  <c r="F77" i="3"/>
  <c r="E77" i="3"/>
  <c r="D77" i="3"/>
  <c r="K77" i="3" s="1"/>
  <c r="D76" i="3"/>
  <c r="K76" i="3" s="1"/>
  <c r="E76" i="3"/>
  <c r="F76" i="3"/>
  <c r="F75" i="3"/>
  <c r="E75" i="3"/>
  <c r="D75" i="3"/>
  <c r="K75" i="3" s="1"/>
  <c r="D74" i="3"/>
  <c r="K74" i="3" s="1"/>
  <c r="E74" i="3"/>
  <c r="F74" i="3"/>
  <c r="F73" i="3"/>
  <c r="E73" i="3"/>
  <c r="D73" i="3"/>
  <c r="K73" i="3" s="1"/>
  <c r="D72" i="3"/>
  <c r="K72" i="3" s="1"/>
  <c r="E72" i="3"/>
  <c r="F72" i="3"/>
  <c r="F71" i="3"/>
  <c r="E71" i="3"/>
  <c r="D71" i="3"/>
  <c r="K71" i="3" s="1"/>
  <c r="D70" i="3"/>
  <c r="K70" i="3" s="1"/>
  <c r="E70" i="3"/>
  <c r="F70" i="3"/>
  <c r="D69" i="3"/>
  <c r="K69" i="3" s="1"/>
  <c r="F69" i="3"/>
  <c r="E69" i="3"/>
  <c r="D68" i="3"/>
  <c r="K68" i="3" s="1"/>
  <c r="F68" i="3"/>
  <c r="E68" i="3"/>
  <c r="K186" i="3" l="1"/>
  <c r="K156" i="3"/>
  <c r="K160" i="3"/>
  <c r="K164" i="3"/>
  <c r="K168" i="3"/>
  <c r="K173" i="3"/>
  <c r="K177" i="3"/>
  <c r="K181" i="3"/>
  <c r="K185" i="3"/>
  <c r="K157" i="3"/>
  <c r="K161" i="3"/>
  <c r="K165" i="3"/>
  <c r="K169" i="3"/>
  <c r="K174" i="3"/>
  <c r="K178" i="3"/>
  <c r="K182" i="3"/>
  <c r="K155" i="3"/>
  <c r="K159" i="3"/>
  <c r="K163" i="3"/>
  <c r="K167" i="3"/>
  <c r="K171" i="3"/>
  <c r="K176" i="3"/>
  <c r="K180" i="3"/>
  <c r="K184" i="3"/>
  <c r="K172" i="3"/>
  <c r="K158" i="3"/>
  <c r="K162" i="3"/>
  <c r="K166" i="3"/>
  <c r="K170" i="3"/>
  <c r="K175" i="3"/>
  <c r="K179" i="3"/>
  <c r="K183" i="3"/>
  <c r="K187" i="3"/>
  <c r="K130" i="3"/>
  <c r="K134" i="3"/>
  <c r="K146" i="3"/>
  <c r="K131" i="3"/>
  <c r="K135" i="3"/>
  <c r="K139" i="3"/>
  <c r="K143" i="3"/>
  <c r="K147" i="3"/>
  <c r="K151" i="3"/>
  <c r="K138" i="3"/>
  <c r="K154" i="3"/>
  <c r="K142" i="3"/>
  <c r="K133" i="3"/>
  <c r="K137" i="3"/>
  <c r="K141" i="3"/>
  <c r="K145" i="3"/>
  <c r="K149" i="3"/>
  <c r="K153" i="3"/>
  <c r="K150" i="3"/>
  <c r="K132" i="3"/>
  <c r="K136" i="3"/>
  <c r="K140" i="3"/>
  <c r="K144" i="3"/>
  <c r="K148" i="3"/>
  <c r="K152" i="3"/>
  <c r="E490" i="3"/>
  <c r="F491" i="3"/>
  <c r="D493" i="3"/>
  <c r="K493" i="3" s="1"/>
  <c r="E494" i="3"/>
  <c r="F495" i="3"/>
  <c r="D497" i="3"/>
  <c r="K497" i="3" s="1"/>
  <c r="E498" i="3"/>
  <c r="F499" i="3"/>
  <c r="F442" i="3"/>
  <c r="D444" i="3"/>
  <c r="K444" i="3" s="1"/>
  <c r="E445" i="3"/>
  <c r="F446" i="3"/>
  <c r="D448" i="3"/>
  <c r="K448" i="3" s="1"/>
  <c r="E449" i="3"/>
  <c r="F450" i="3"/>
  <c r="D452" i="3"/>
  <c r="K452" i="3" s="1"/>
  <c r="E453" i="3"/>
  <c r="F454" i="3"/>
  <c r="D456" i="3"/>
  <c r="K456" i="3" s="1"/>
  <c r="E457" i="3"/>
  <c r="F458" i="3"/>
  <c r="D460" i="3"/>
  <c r="K460" i="3" s="1"/>
  <c r="E461" i="3"/>
  <c r="F462" i="3"/>
  <c r="D464" i="3"/>
  <c r="K464" i="3" s="1"/>
  <c r="E465" i="3"/>
  <c r="F466" i="3"/>
  <c r="D468" i="3"/>
  <c r="K468" i="3" s="1"/>
  <c r="E469" i="3"/>
  <c r="F470" i="3"/>
  <c r="D472" i="3"/>
  <c r="K472" i="3" s="1"/>
  <c r="E473" i="3"/>
  <c r="F474" i="3"/>
  <c r="D476" i="3"/>
  <c r="K476" i="3" s="1"/>
  <c r="E477" i="3"/>
  <c r="F478" i="3"/>
  <c r="D480" i="3"/>
  <c r="K480" i="3" s="1"/>
  <c r="E481" i="3"/>
  <c r="F482" i="3"/>
  <c r="D485" i="3"/>
  <c r="K485" i="3" s="1"/>
  <c r="E486" i="3"/>
  <c r="F487" i="3"/>
  <c r="D489" i="3"/>
  <c r="K489" i="3" s="1"/>
  <c r="D447" i="3"/>
  <c r="K447" i="3" s="1"/>
  <c r="E452" i="3"/>
  <c r="E456" i="3"/>
  <c r="D463" i="3"/>
  <c r="K463" i="3" s="1"/>
  <c r="D467" i="3"/>
  <c r="K467" i="3" s="1"/>
  <c r="E480" i="3"/>
  <c r="F486" i="3"/>
  <c r="D492" i="3"/>
  <c r="K492" i="3" s="1"/>
  <c r="E497" i="3"/>
  <c r="E444" i="3"/>
  <c r="F449" i="3"/>
  <c r="D455" i="3"/>
  <c r="K455" i="3" s="1"/>
  <c r="E460" i="3"/>
  <c r="F465" i="3"/>
  <c r="D471" i="3"/>
  <c r="K471" i="3" s="1"/>
  <c r="F473" i="3"/>
  <c r="D479" i="3"/>
  <c r="K479" i="3" s="1"/>
  <c r="E485" i="3"/>
  <c r="F490" i="3"/>
  <c r="D496" i="3"/>
  <c r="K496" i="3" s="1"/>
  <c r="D443" i="3"/>
  <c r="K443" i="3" s="1"/>
  <c r="E448" i="3"/>
  <c r="F453" i="3"/>
  <c r="D459" i="3"/>
  <c r="K459" i="3" s="1"/>
  <c r="E464" i="3"/>
  <c r="F469" i="3"/>
  <c r="E472" i="3"/>
  <c r="E476" i="3"/>
  <c r="F481" i="3"/>
  <c r="D488" i="3"/>
  <c r="K488" i="3" s="1"/>
  <c r="E493" i="3"/>
  <c r="D484" i="3"/>
  <c r="K484" i="3" s="1"/>
  <c r="E442" i="3"/>
  <c r="D445" i="3"/>
  <c r="K445" i="3" s="1"/>
  <c r="F447" i="3"/>
  <c r="F445" i="3"/>
  <c r="D451" i="3"/>
  <c r="K451" i="3" s="1"/>
  <c r="F457" i="3"/>
  <c r="F461" i="3"/>
  <c r="E468" i="3"/>
  <c r="D475" i="3"/>
  <c r="K475" i="3" s="1"/>
  <c r="F477" i="3"/>
  <c r="D483" i="3"/>
  <c r="K483" i="3" s="1"/>
  <c r="E489" i="3"/>
  <c r="F494" i="3"/>
  <c r="F498" i="3"/>
  <c r="F443" i="3"/>
  <c r="E446" i="3"/>
  <c r="D449" i="3"/>
  <c r="K449" i="3" s="1"/>
  <c r="E450" i="3"/>
  <c r="F451" i="3"/>
  <c r="D453" i="3"/>
  <c r="K453" i="3" s="1"/>
  <c r="E454" i="3"/>
  <c r="F455" i="3"/>
  <c r="D457" i="3"/>
  <c r="K457" i="3" s="1"/>
  <c r="E458" i="3"/>
  <c r="F459" i="3"/>
  <c r="D461" i="3"/>
  <c r="K461" i="3" s="1"/>
  <c r="E462" i="3"/>
  <c r="F463" i="3"/>
  <c r="D465" i="3"/>
  <c r="K465" i="3" s="1"/>
  <c r="E466" i="3"/>
  <c r="F467" i="3"/>
  <c r="D469" i="3"/>
  <c r="K469" i="3" s="1"/>
  <c r="E470" i="3"/>
  <c r="F471" i="3"/>
  <c r="D473" i="3"/>
  <c r="K473" i="3" s="1"/>
  <c r="E474" i="3"/>
  <c r="F475" i="3"/>
  <c r="D477" i="3"/>
  <c r="K477" i="3" s="1"/>
  <c r="E478" i="3"/>
  <c r="F479" i="3"/>
  <c r="D481" i="3"/>
  <c r="K481" i="3" s="1"/>
  <c r="E482" i="3"/>
  <c r="F483" i="3"/>
  <c r="D486" i="3"/>
  <c r="K486" i="3" s="1"/>
  <c r="E487" i="3"/>
  <c r="F488" i="3"/>
  <c r="D490" i="3"/>
  <c r="K490" i="3" s="1"/>
  <c r="E491" i="3"/>
  <c r="F492" i="3"/>
  <c r="D494" i="3"/>
  <c r="K494" i="3" s="1"/>
  <c r="E495" i="3"/>
  <c r="F496" i="3"/>
  <c r="D498" i="3"/>
  <c r="K498" i="3" s="1"/>
  <c r="E499" i="3"/>
  <c r="F484" i="3"/>
  <c r="D442" i="3"/>
  <c r="K442" i="3" s="1"/>
  <c r="E443" i="3"/>
  <c r="F444" i="3"/>
  <c r="D446" i="3"/>
  <c r="K446" i="3" s="1"/>
  <c r="E447" i="3"/>
  <c r="F448" i="3"/>
  <c r="D450" i="3"/>
  <c r="K450" i="3" s="1"/>
  <c r="E451" i="3"/>
  <c r="F452" i="3"/>
  <c r="D454" i="3"/>
  <c r="K454" i="3" s="1"/>
  <c r="E455" i="3"/>
  <c r="F456" i="3"/>
  <c r="D458" i="3"/>
  <c r="K458" i="3" s="1"/>
  <c r="E459" i="3"/>
  <c r="F460" i="3"/>
  <c r="D462" i="3"/>
  <c r="K462" i="3" s="1"/>
  <c r="E463" i="3"/>
  <c r="F464" i="3"/>
  <c r="D466" i="3"/>
  <c r="K466" i="3" s="1"/>
  <c r="E467" i="3"/>
  <c r="F468" i="3"/>
  <c r="D470" i="3"/>
  <c r="K470" i="3" s="1"/>
  <c r="E471" i="3"/>
  <c r="F472" i="3"/>
  <c r="D474" i="3"/>
  <c r="K474" i="3" s="1"/>
  <c r="E475" i="3"/>
  <c r="F476" i="3"/>
  <c r="D478" i="3"/>
  <c r="K478" i="3" s="1"/>
  <c r="E479" i="3"/>
  <c r="F480" i="3"/>
  <c r="D482" i="3"/>
  <c r="K482" i="3" s="1"/>
  <c r="E483" i="3"/>
  <c r="F485" i="3"/>
  <c r="D487" i="3"/>
  <c r="K487" i="3" s="1"/>
  <c r="E488" i="3"/>
  <c r="F489" i="3"/>
  <c r="D491" i="3"/>
  <c r="K491" i="3" s="1"/>
  <c r="E492" i="3"/>
  <c r="F493" i="3"/>
  <c r="D495" i="3"/>
  <c r="K495" i="3" s="1"/>
  <c r="E496" i="3"/>
  <c r="F497" i="3"/>
  <c r="D499" i="3"/>
  <c r="K499" i="3" s="1"/>
  <c r="E484" i="3"/>
  <c r="F437" i="3"/>
  <c r="E437" i="3"/>
  <c r="D437" i="3"/>
  <c r="K437" i="3" s="1"/>
  <c r="G8" i="18"/>
  <c r="G11" i="18"/>
  <c r="G10" i="18"/>
  <c r="G9" i="18"/>
  <c r="G7" i="18"/>
  <c r="F7" i="18"/>
  <c r="F11" i="18"/>
  <c r="E11" i="18"/>
  <c r="D11" i="18"/>
  <c r="F10" i="18"/>
  <c r="E10" i="18"/>
  <c r="D10" i="18"/>
  <c r="F9" i="18"/>
  <c r="E9" i="18"/>
  <c r="D9" i="18"/>
  <c r="F8" i="18"/>
  <c r="E8" i="18"/>
  <c r="D8" i="18"/>
  <c r="E7" i="18"/>
  <c r="D7" i="18"/>
  <c r="C10" i="18" l="1"/>
  <c r="B10" i="18" s="1"/>
  <c r="E12" i="18"/>
  <c r="C8" i="18"/>
  <c r="B8" i="18" s="1"/>
  <c r="D12" i="18"/>
  <c r="C11" i="18"/>
  <c r="C9" i="18"/>
  <c r="B9" i="18" s="1"/>
  <c r="G12" i="18"/>
  <c r="C7" i="18"/>
  <c r="B7" i="18" s="1"/>
  <c r="F12" i="18"/>
  <c r="B11" i="18" l="1"/>
  <c r="C12" i="18"/>
  <c r="B29" i="4"/>
  <c r="B28" i="4"/>
  <c r="B27" i="4"/>
  <c r="B26" i="4"/>
  <c r="B25" i="4"/>
  <c r="A27" i="4"/>
  <c r="A25" i="4"/>
  <c r="B24" i="4"/>
  <c r="B23" i="4"/>
  <c r="B22" i="4"/>
  <c r="A22" i="4"/>
  <c r="B21" i="4"/>
  <c r="B20" i="4"/>
  <c r="B19" i="4"/>
  <c r="B18" i="4"/>
  <c r="A18" i="4"/>
  <c r="B17" i="4"/>
  <c r="B16" i="4"/>
  <c r="B15" i="4"/>
  <c r="B14" i="4"/>
  <c r="B13" i="4"/>
  <c r="B12" i="4"/>
  <c r="A12" i="4"/>
  <c r="B11" i="4"/>
  <c r="B10" i="4"/>
  <c r="B9" i="4"/>
  <c r="B8" i="4"/>
  <c r="B7" i="4"/>
  <c r="B6" i="4"/>
  <c r="B5" i="4"/>
  <c r="A10" i="4"/>
  <c r="A5" i="4"/>
  <c r="C13" i="18" l="1"/>
  <c r="C15" i="18" s="1"/>
  <c r="E374" i="3"/>
  <c r="F374" i="3"/>
  <c r="F312" i="3"/>
  <c r="E250" i="3"/>
  <c r="F250" i="3"/>
  <c r="D374" i="3"/>
  <c r="K374" i="3" s="1"/>
  <c r="E312" i="3"/>
  <c r="D312" i="3"/>
  <c r="K312" i="3" s="1"/>
  <c r="F188" i="3"/>
  <c r="E188" i="3"/>
  <c r="D188" i="3"/>
  <c r="K188" i="3" s="1"/>
  <c r="D250" i="3"/>
  <c r="K250" i="3" s="1"/>
  <c r="F4" i="6" l="1"/>
  <c r="H37" i="3"/>
  <c r="G37" i="3" s="1"/>
  <c r="F37" i="3" s="1"/>
  <c r="H62" i="3"/>
  <c r="G62" i="3" s="1"/>
  <c r="F62" i="3" s="1"/>
  <c r="H19" i="3"/>
  <c r="G19" i="3" s="1"/>
  <c r="F19" i="3" s="1"/>
  <c r="H60" i="3"/>
  <c r="G60" i="3" s="1"/>
  <c r="F60" i="3" s="1"/>
  <c r="H18" i="3"/>
  <c r="G18" i="3" s="1"/>
  <c r="F18" i="3" s="1"/>
  <c r="H33" i="3"/>
  <c r="G33" i="3" s="1"/>
  <c r="F33" i="3" s="1"/>
  <c r="H12" i="3"/>
  <c r="G12" i="3" s="1"/>
  <c r="F12" i="3" s="1"/>
  <c r="H23" i="3"/>
  <c r="G23" i="3" s="1"/>
  <c r="F23" i="3" s="1"/>
  <c r="H39" i="3"/>
  <c r="G39" i="3" s="1"/>
  <c r="F39" i="3" s="1"/>
  <c r="H56" i="3"/>
  <c r="G56" i="3" s="1"/>
  <c r="F56" i="3" s="1"/>
  <c r="H30" i="3"/>
  <c r="G30" i="3" s="1"/>
  <c r="F30" i="3" s="1"/>
  <c r="H38" i="3"/>
  <c r="G38" i="3" s="1"/>
  <c r="F38" i="3" s="1"/>
  <c r="H46" i="3"/>
  <c r="G46" i="3" s="1"/>
  <c r="F46" i="3" s="1"/>
  <c r="H47" i="3"/>
  <c r="G47" i="3" s="1"/>
  <c r="F47" i="3" s="1"/>
  <c r="H16" i="3"/>
  <c r="G16" i="3" s="1"/>
  <c r="F16" i="3" s="1"/>
  <c r="H49" i="3"/>
  <c r="G49" i="3" s="1"/>
  <c r="F49" i="3" s="1"/>
  <c r="H6" i="3"/>
  <c r="G6" i="3" s="1"/>
  <c r="F6" i="3" s="1"/>
  <c r="H22" i="3"/>
  <c r="G22" i="3" s="1"/>
  <c r="F22" i="3" s="1"/>
  <c r="H34" i="3"/>
  <c r="G34" i="3" s="1"/>
  <c r="F34" i="3" s="1"/>
  <c r="H51" i="3"/>
  <c r="G51" i="3" s="1"/>
  <c r="F51" i="3" s="1"/>
  <c r="H59" i="3"/>
  <c r="G59" i="3" s="1"/>
  <c r="F59" i="3" s="1"/>
  <c r="H8" i="3"/>
  <c r="G8" i="3" s="1"/>
  <c r="F8" i="3" s="1"/>
  <c r="H40" i="3"/>
  <c r="G40" i="3" s="1"/>
  <c r="F40" i="3" s="1"/>
  <c r="H53" i="3"/>
  <c r="G53" i="3" s="1"/>
  <c r="F53" i="3" s="1"/>
  <c r="H61" i="3"/>
  <c r="G61" i="3" s="1"/>
  <c r="F61" i="3" s="1"/>
  <c r="H36" i="3"/>
  <c r="G36" i="3" s="1"/>
  <c r="F36" i="3" s="1"/>
  <c r="H9" i="3"/>
  <c r="G9" i="3" s="1"/>
  <c r="F9" i="3" s="1"/>
  <c r="H25" i="3"/>
  <c r="G25" i="3" s="1"/>
  <c r="F25" i="3" s="1"/>
  <c r="H41" i="3"/>
  <c r="G41" i="3" s="1"/>
  <c r="F41" i="3" s="1"/>
  <c r="H58" i="3"/>
  <c r="G58" i="3" s="1"/>
  <c r="F58" i="3" s="1"/>
  <c r="H28" i="3"/>
  <c r="G28" i="3" s="1"/>
  <c r="F28" i="3" s="1"/>
  <c r="H15" i="3"/>
  <c r="G15" i="3" s="1"/>
  <c r="F15" i="3" s="1"/>
  <c r="H31" i="3"/>
  <c r="G31" i="3" s="1"/>
  <c r="F31" i="3" s="1"/>
  <c r="H48" i="3"/>
  <c r="G48" i="3" s="1"/>
  <c r="F48" i="3" s="1"/>
  <c r="H44" i="3"/>
  <c r="G44" i="3" s="1"/>
  <c r="F44" i="3" s="1"/>
  <c r="G486" i="3"/>
  <c r="I49" i="3" s="1"/>
  <c r="G484" i="3"/>
  <c r="G489" i="3"/>
  <c r="G487" i="3"/>
  <c r="G483" i="3"/>
  <c r="G481" i="3"/>
  <c r="G488" i="3"/>
  <c r="G482" i="3"/>
  <c r="G480" i="3"/>
  <c r="G485" i="3"/>
  <c r="G443" i="3"/>
  <c r="G447" i="3"/>
  <c r="G451" i="3"/>
  <c r="G455" i="3"/>
  <c r="G459" i="3"/>
  <c r="G463" i="3"/>
  <c r="G467" i="3"/>
  <c r="G471" i="3"/>
  <c r="G475" i="3"/>
  <c r="G479" i="3"/>
  <c r="G491" i="3"/>
  <c r="G495" i="3"/>
  <c r="G499" i="3"/>
  <c r="G381" i="3"/>
  <c r="G385" i="3"/>
  <c r="G389" i="3"/>
  <c r="G393" i="3"/>
  <c r="G397" i="3"/>
  <c r="G401" i="3"/>
  <c r="G405" i="3"/>
  <c r="G409" i="3"/>
  <c r="G413" i="3"/>
  <c r="G417" i="3"/>
  <c r="G421" i="3"/>
  <c r="G425" i="3"/>
  <c r="G429" i="3"/>
  <c r="G433" i="3"/>
  <c r="G316" i="3"/>
  <c r="G320" i="3"/>
  <c r="G324" i="3"/>
  <c r="G328" i="3"/>
  <c r="G332" i="3"/>
  <c r="G336" i="3"/>
  <c r="G340" i="3"/>
  <c r="G344" i="3"/>
  <c r="G348" i="3"/>
  <c r="G352" i="3"/>
  <c r="G356" i="3"/>
  <c r="G360" i="3"/>
  <c r="G364" i="3"/>
  <c r="G368" i="3"/>
  <c r="G372" i="3"/>
  <c r="G256" i="3"/>
  <c r="G260" i="3"/>
  <c r="G264" i="3"/>
  <c r="G268" i="3"/>
  <c r="G272" i="3"/>
  <c r="G276" i="3"/>
  <c r="G280" i="3"/>
  <c r="G284" i="3"/>
  <c r="G288" i="3"/>
  <c r="G292" i="3"/>
  <c r="G296" i="3"/>
  <c r="G300" i="3"/>
  <c r="G444" i="3"/>
  <c r="G448" i="3"/>
  <c r="G452" i="3"/>
  <c r="G456" i="3"/>
  <c r="G460" i="3"/>
  <c r="G464" i="3"/>
  <c r="G468" i="3"/>
  <c r="G472" i="3"/>
  <c r="G476" i="3"/>
  <c r="G492" i="3"/>
  <c r="G496" i="3"/>
  <c r="G442" i="3"/>
  <c r="G382" i="3"/>
  <c r="G386" i="3"/>
  <c r="G390" i="3"/>
  <c r="G394" i="3"/>
  <c r="G398" i="3"/>
  <c r="G402" i="3"/>
  <c r="G406" i="3"/>
  <c r="G410" i="3"/>
  <c r="G414" i="3"/>
  <c r="G418" i="3"/>
  <c r="G422" i="3"/>
  <c r="G426" i="3"/>
  <c r="G430" i="3"/>
  <c r="G434" i="3"/>
  <c r="G317" i="3"/>
  <c r="G321" i="3"/>
  <c r="G325" i="3"/>
  <c r="G329" i="3"/>
  <c r="G333" i="3"/>
  <c r="G337" i="3"/>
  <c r="G341" i="3"/>
  <c r="G345" i="3"/>
  <c r="G349" i="3"/>
  <c r="G353" i="3"/>
  <c r="G357" i="3"/>
  <c r="G361" i="3"/>
  <c r="G365" i="3"/>
  <c r="G369" i="3"/>
  <c r="G373" i="3"/>
  <c r="G257" i="3"/>
  <c r="G261" i="3"/>
  <c r="G265" i="3"/>
  <c r="G269" i="3"/>
  <c r="G273" i="3"/>
  <c r="G277" i="3"/>
  <c r="G281" i="3"/>
  <c r="G285" i="3"/>
  <c r="G289" i="3"/>
  <c r="G293" i="3"/>
  <c r="G297" i="3"/>
  <c r="G301" i="3"/>
  <c r="G445" i="3"/>
  <c r="G449" i="3"/>
  <c r="G453" i="3"/>
  <c r="I16" i="3" s="1"/>
  <c r="G457" i="3"/>
  <c r="G461" i="3"/>
  <c r="G465" i="3"/>
  <c r="G469" i="3"/>
  <c r="G473" i="3"/>
  <c r="G477" i="3"/>
  <c r="G493" i="3"/>
  <c r="G497" i="3"/>
  <c r="I60" i="3" s="1"/>
  <c r="G379" i="3"/>
  <c r="G383" i="3"/>
  <c r="G387" i="3"/>
  <c r="G391" i="3"/>
  <c r="G395" i="3"/>
  <c r="G399" i="3"/>
  <c r="G403" i="3"/>
  <c r="G407" i="3"/>
  <c r="G411" i="3"/>
  <c r="G415" i="3"/>
  <c r="G419" i="3"/>
  <c r="G423" i="3"/>
  <c r="G427" i="3"/>
  <c r="G431" i="3"/>
  <c r="G435" i="3"/>
  <c r="G318" i="3"/>
  <c r="G322" i="3"/>
  <c r="G326" i="3"/>
  <c r="G330" i="3"/>
  <c r="G334" i="3"/>
  <c r="G338" i="3"/>
  <c r="G342" i="3"/>
  <c r="G346" i="3"/>
  <c r="G350" i="3"/>
  <c r="G354" i="3"/>
  <c r="G358" i="3"/>
  <c r="G362" i="3"/>
  <c r="G366" i="3"/>
  <c r="G370" i="3"/>
  <c r="G254" i="3"/>
  <c r="G258" i="3"/>
  <c r="G262" i="3"/>
  <c r="G266" i="3"/>
  <c r="G270" i="3"/>
  <c r="G274" i="3"/>
  <c r="G278" i="3"/>
  <c r="G282" i="3"/>
  <c r="G286" i="3"/>
  <c r="G290" i="3"/>
  <c r="G294" i="3"/>
  <c r="G298" i="3"/>
  <c r="G302" i="3"/>
  <c r="G446" i="3"/>
  <c r="G450" i="3"/>
  <c r="G454" i="3"/>
  <c r="G458" i="3"/>
  <c r="G462" i="3"/>
  <c r="G466" i="3"/>
  <c r="G470" i="3"/>
  <c r="G474" i="3"/>
  <c r="G478" i="3"/>
  <c r="G490" i="3"/>
  <c r="G494" i="3"/>
  <c r="G498" i="3"/>
  <c r="G380" i="3"/>
  <c r="G384" i="3"/>
  <c r="G388" i="3"/>
  <c r="G392" i="3"/>
  <c r="G396" i="3"/>
  <c r="G400" i="3"/>
  <c r="G404" i="3"/>
  <c r="G408" i="3"/>
  <c r="G412" i="3"/>
  <c r="G416" i="3"/>
  <c r="G420" i="3"/>
  <c r="G424" i="3"/>
  <c r="G428" i="3"/>
  <c r="G432" i="3"/>
  <c r="G436" i="3"/>
  <c r="G319" i="3"/>
  <c r="G323" i="3"/>
  <c r="G327" i="3"/>
  <c r="G331" i="3"/>
  <c r="G335" i="3"/>
  <c r="G339" i="3"/>
  <c r="G343" i="3"/>
  <c r="G347" i="3"/>
  <c r="G351" i="3"/>
  <c r="G355" i="3"/>
  <c r="G359" i="3"/>
  <c r="G363" i="3"/>
  <c r="G367" i="3"/>
  <c r="G371" i="3"/>
  <c r="G255" i="3"/>
  <c r="G259" i="3"/>
  <c r="G263" i="3"/>
  <c r="G267" i="3"/>
  <c r="G271" i="3"/>
  <c r="G275" i="3"/>
  <c r="G279" i="3"/>
  <c r="G283" i="3"/>
  <c r="G287" i="3"/>
  <c r="G291" i="3"/>
  <c r="G295" i="3"/>
  <c r="G299" i="3"/>
  <c r="G303" i="3"/>
  <c r="G307" i="3"/>
  <c r="G311" i="3"/>
  <c r="G195" i="3"/>
  <c r="G199" i="3"/>
  <c r="G203" i="3"/>
  <c r="G207" i="3"/>
  <c r="G211" i="3"/>
  <c r="G215" i="3"/>
  <c r="G219" i="3"/>
  <c r="G223" i="3"/>
  <c r="G227" i="3"/>
  <c r="G231" i="3"/>
  <c r="G235" i="3"/>
  <c r="G239" i="3"/>
  <c r="G243" i="3"/>
  <c r="G247" i="3"/>
  <c r="G131" i="3"/>
  <c r="G135" i="3"/>
  <c r="G139" i="3"/>
  <c r="G143" i="3"/>
  <c r="G147" i="3"/>
  <c r="G151" i="3"/>
  <c r="G155" i="3"/>
  <c r="G159" i="3"/>
  <c r="G163" i="3"/>
  <c r="G167" i="3"/>
  <c r="G171" i="3"/>
  <c r="G175" i="3"/>
  <c r="G179" i="3"/>
  <c r="G183" i="3"/>
  <c r="G130" i="3"/>
  <c r="G304" i="3"/>
  <c r="G308" i="3"/>
  <c r="G192" i="3"/>
  <c r="G196" i="3"/>
  <c r="G200" i="3"/>
  <c r="G204" i="3"/>
  <c r="G208" i="3"/>
  <c r="G212" i="3"/>
  <c r="G216" i="3"/>
  <c r="G220" i="3"/>
  <c r="G224" i="3"/>
  <c r="G228" i="3"/>
  <c r="G232" i="3"/>
  <c r="G236" i="3"/>
  <c r="G240" i="3"/>
  <c r="G244" i="3"/>
  <c r="G248" i="3"/>
  <c r="G132" i="3"/>
  <c r="G136" i="3"/>
  <c r="G140" i="3"/>
  <c r="G144" i="3"/>
  <c r="G148" i="3"/>
  <c r="G152" i="3"/>
  <c r="G156" i="3"/>
  <c r="G160" i="3"/>
  <c r="G164" i="3"/>
  <c r="G168" i="3"/>
  <c r="G172" i="3"/>
  <c r="G176" i="3"/>
  <c r="G180" i="3"/>
  <c r="G184" i="3"/>
  <c r="G305" i="3"/>
  <c r="G309" i="3"/>
  <c r="G193" i="3"/>
  <c r="G197" i="3"/>
  <c r="G201" i="3"/>
  <c r="G205" i="3"/>
  <c r="G209" i="3"/>
  <c r="G213" i="3"/>
  <c r="G217" i="3"/>
  <c r="G221" i="3"/>
  <c r="G225" i="3"/>
  <c r="G229" i="3"/>
  <c r="G233" i="3"/>
  <c r="G237" i="3"/>
  <c r="G241" i="3"/>
  <c r="G245" i="3"/>
  <c r="G249" i="3"/>
  <c r="G133" i="3"/>
  <c r="G137" i="3"/>
  <c r="G141" i="3"/>
  <c r="G145" i="3"/>
  <c r="G149" i="3"/>
  <c r="G153" i="3"/>
  <c r="G157" i="3"/>
  <c r="G161" i="3"/>
  <c r="G165" i="3"/>
  <c r="G169" i="3"/>
  <c r="G173" i="3"/>
  <c r="G177" i="3"/>
  <c r="G181" i="3"/>
  <c r="G185" i="3"/>
  <c r="G306" i="3"/>
  <c r="G310" i="3"/>
  <c r="G194" i="3"/>
  <c r="G198" i="3"/>
  <c r="G202" i="3"/>
  <c r="G206" i="3"/>
  <c r="G210" i="3"/>
  <c r="G214" i="3"/>
  <c r="G218" i="3"/>
  <c r="G222" i="3"/>
  <c r="G226" i="3"/>
  <c r="G230" i="3"/>
  <c r="G234" i="3"/>
  <c r="G238" i="3"/>
  <c r="G242" i="3"/>
  <c r="G246" i="3"/>
  <c r="G187" i="3"/>
  <c r="G134" i="3"/>
  <c r="G138" i="3"/>
  <c r="G142" i="3"/>
  <c r="G146" i="3"/>
  <c r="G150" i="3"/>
  <c r="G154" i="3"/>
  <c r="G158" i="3"/>
  <c r="G162" i="3"/>
  <c r="G166" i="3"/>
  <c r="G170" i="3"/>
  <c r="G174" i="3"/>
  <c r="G178" i="3"/>
  <c r="G182" i="3"/>
  <c r="G186" i="3"/>
  <c r="C25" i="4"/>
  <c r="C22" i="4"/>
  <c r="C5" i="4"/>
  <c r="C18" i="4"/>
  <c r="A33" i="4"/>
  <c r="C27" i="4"/>
  <c r="C12" i="4"/>
  <c r="C10" i="4"/>
  <c r="H35" i="3" l="1"/>
  <c r="G35" i="3" s="1"/>
  <c r="F35" i="3" s="1"/>
  <c r="H21" i="3"/>
  <c r="G21" i="3" s="1"/>
  <c r="F21" i="3" s="1"/>
  <c r="H10" i="3"/>
  <c r="G10" i="3" s="1"/>
  <c r="F10" i="3" s="1"/>
  <c r="I10" i="3" s="1"/>
  <c r="H50" i="3"/>
  <c r="G50" i="3" s="1"/>
  <c r="F50" i="3" s="1"/>
  <c r="I50" i="3" s="1"/>
  <c r="H52" i="3"/>
  <c r="G52" i="3" s="1"/>
  <c r="F52" i="3" s="1"/>
  <c r="I52" i="3" s="1"/>
  <c r="H32" i="3"/>
  <c r="G32" i="3" s="1"/>
  <c r="F32" i="3" s="1"/>
  <c r="H29" i="3"/>
  <c r="G29" i="3" s="1"/>
  <c r="F29" i="3" s="1"/>
  <c r="I29" i="3" s="1"/>
  <c r="H5" i="3"/>
  <c r="G5" i="3" s="1"/>
  <c r="F5" i="3" s="1"/>
  <c r="I5" i="3" s="1"/>
  <c r="H27" i="3"/>
  <c r="G27" i="3" s="1"/>
  <c r="F27" i="3" s="1"/>
  <c r="H54" i="3"/>
  <c r="G54" i="3" s="1"/>
  <c r="F54" i="3" s="1"/>
  <c r="H26" i="3"/>
  <c r="G26" i="3" s="1"/>
  <c r="F26" i="3" s="1"/>
  <c r="I26" i="3" s="1"/>
  <c r="I53" i="3"/>
  <c r="I51" i="3"/>
  <c r="I39" i="3"/>
  <c r="I46" i="3"/>
  <c r="I41" i="3"/>
  <c r="I6" i="3"/>
  <c r="I31" i="3"/>
  <c r="I9" i="3"/>
  <c r="I56" i="3"/>
  <c r="I12" i="3"/>
  <c r="I15" i="3"/>
  <c r="I62" i="3"/>
  <c r="I38" i="3"/>
  <c r="I22" i="3"/>
  <c r="I25" i="3"/>
  <c r="I28" i="3"/>
  <c r="I59" i="3"/>
  <c r="I61" i="3"/>
  <c r="I37" i="3"/>
  <c r="I8" i="3"/>
  <c r="I27" i="3"/>
  <c r="I34" i="3"/>
  <c r="I18" i="3"/>
  <c r="H20" i="3"/>
  <c r="G20" i="3" s="1"/>
  <c r="F20" i="3" s="1"/>
  <c r="H24" i="3"/>
  <c r="G24" i="3" s="1"/>
  <c r="F24" i="3" s="1"/>
  <c r="I24" i="3" s="1"/>
  <c r="H42" i="3"/>
  <c r="G42" i="3" s="1"/>
  <c r="F42" i="3" s="1"/>
  <c r="I42" i="3" s="1"/>
  <c r="H57" i="3"/>
  <c r="G57" i="3" s="1"/>
  <c r="F57" i="3" s="1"/>
  <c r="I57" i="3" s="1"/>
  <c r="H55" i="3"/>
  <c r="G55" i="3" s="1"/>
  <c r="F55" i="3" s="1"/>
  <c r="I55" i="3" s="1"/>
  <c r="H14" i="3"/>
  <c r="G14" i="3" s="1"/>
  <c r="F14" i="3" s="1"/>
  <c r="I14" i="3" s="1"/>
  <c r="H7" i="3"/>
  <c r="G7" i="3" s="1"/>
  <c r="F7" i="3" s="1"/>
  <c r="I7" i="3" s="1"/>
  <c r="H17" i="3"/>
  <c r="G17" i="3" s="1"/>
  <c r="F17" i="3" s="1"/>
  <c r="I17" i="3" s="1"/>
  <c r="H43" i="3"/>
  <c r="G43" i="3" s="1"/>
  <c r="F43" i="3" s="1"/>
  <c r="I43" i="3" s="1"/>
  <c r="H11" i="3"/>
  <c r="G11" i="3" s="1"/>
  <c r="F11" i="3" s="1"/>
  <c r="I11" i="3" s="1"/>
  <c r="H45" i="3"/>
  <c r="G45" i="3" s="1"/>
  <c r="F45" i="3" s="1"/>
  <c r="I45" i="3" s="1"/>
  <c r="H13" i="3"/>
  <c r="G13" i="3" s="1"/>
  <c r="F13" i="3" s="1"/>
  <c r="I13" i="3" s="1"/>
  <c r="I20" i="3"/>
  <c r="I32" i="3"/>
  <c r="I35" i="3"/>
  <c r="I44" i="3"/>
  <c r="I21" i="3"/>
  <c r="I40" i="3"/>
  <c r="I58" i="3"/>
  <c r="I48" i="3"/>
  <c r="I47" i="3"/>
  <c r="I33" i="3"/>
  <c r="I36" i="3"/>
  <c r="I23" i="3"/>
  <c r="I54" i="3"/>
  <c r="I30" i="3"/>
  <c r="I19" i="3"/>
  <c r="G374" i="3"/>
  <c r="G188" i="3"/>
  <c r="G312" i="3"/>
  <c r="G250" i="3"/>
  <c r="G437" i="3"/>
  <c r="F42" i="6"/>
  <c r="F46" i="6"/>
  <c r="F43" i="6"/>
  <c r="F47" i="6"/>
  <c r="F40" i="6"/>
  <c r="F44" i="6"/>
  <c r="F41" i="6"/>
  <c r="F45" i="6"/>
  <c r="E20" i="4"/>
  <c r="E21" i="4"/>
  <c r="E19" i="4"/>
  <c r="F22" i="6"/>
  <c r="F26" i="6"/>
  <c r="F30" i="6"/>
  <c r="F34" i="6"/>
  <c r="F38" i="6"/>
  <c r="F23" i="6"/>
  <c r="F27" i="6"/>
  <c r="F31" i="6"/>
  <c r="F35" i="6"/>
  <c r="F39" i="6"/>
  <c r="F20" i="6"/>
  <c r="F24" i="6"/>
  <c r="F28" i="6"/>
  <c r="F32" i="6"/>
  <c r="F36" i="6"/>
  <c r="F21" i="6"/>
  <c r="F25" i="6"/>
  <c r="F29" i="6"/>
  <c r="F33" i="6"/>
  <c r="F37" i="6"/>
  <c r="E15" i="4"/>
  <c r="E12" i="4"/>
  <c r="E17" i="4"/>
  <c r="E16" i="4"/>
  <c r="E6" i="4"/>
  <c r="F6" i="6"/>
  <c r="F10" i="6"/>
  <c r="F14" i="6"/>
  <c r="F7" i="6"/>
  <c r="F11" i="6"/>
  <c r="F15" i="6"/>
  <c r="F8" i="6"/>
  <c r="F12" i="6"/>
  <c r="F13" i="6"/>
  <c r="F9" i="6"/>
  <c r="E7" i="4"/>
  <c r="E9" i="4"/>
  <c r="E5" i="4"/>
  <c r="E8" i="4"/>
  <c r="F18" i="6"/>
  <c r="F19" i="6"/>
  <c r="F16" i="6"/>
  <c r="F17" i="6"/>
  <c r="F62" i="6"/>
  <c r="F59" i="6"/>
  <c r="F60" i="6"/>
  <c r="F61" i="6"/>
  <c r="E29" i="4"/>
  <c r="E27" i="4"/>
  <c r="E28" i="4"/>
  <c r="F50" i="6"/>
  <c r="F54" i="6"/>
  <c r="F51" i="6"/>
  <c r="F55" i="6"/>
  <c r="F48" i="6"/>
  <c r="F52" i="6"/>
  <c r="F49" i="6"/>
  <c r="F53" i="6"/>
  <c r="F58" i="6"/>
  <c r="F56" i="6"/>
  <c r="F57" i="6"/>
  <c r="E26" i="4"/>
  <c r="E25" i="4"/>
  <c r="P22" i="3"/>
  <c r="Q22" i="3"/>
  <c r="P23" i="3"/>
  <c r="R22" i="3"/>
  <c r="Q57" i="3" l="1"/>
  <c r="D20" i="3"/>
  <c r="P42" i="3"/>
  <c r="S22" i="3"/>
  <c r="P46" i="3"/>
  <c r="Q58" i="3"/>
  <c r="R48" i="3"/>
  <c r="R5" i="3"/>
  <c r="G78" i="3"/>
  <c r="P17" i="3"/>
  <c r="G114" i="3"/>
  <c r="G90" i="3"/>
  <c r="G71" i="3"/>
  <c r="G89" i="3"/>
  <c r="G119" i="3"/>
  <c r="G96" i="3"/>
  <c r="G87" i="3"/>
  <c r="G123" i="3"/>
  <c r="G72" i="3"/>
  <c r="G116" i="3"/>
  <c r="G97" i="3"/>
  <c r="G80" i="3"/>
  <c r="G92" i="3"/>
  <c r="G98" i="3"/>
  <c r="G81" i="3"/>
  <c r="G85" i="3"/>
  <c r="G69" i="3"/>
  <c r="Q45" i="3"/>
  <c r="G122" i="3"/>
  <c r="G76" i="3"/>
  <c r="G107" i="3"/>
  <c r="G99" i="3"/>
  <c r="G94" i="3"/>
  <c r="G77" i="3"/>
  <c r="G125" i="3"/>
  <c r="G115" i="3"/>
  <c r="G83" i="3"/>
  <c r="G70" i="3"/>
  <c r="G73" i="3"/>
  <c r="G109" i="3"/>
  <c r="G93" i="3"/>
  <c r="P18" i="3"/>
  <c r="G118" i="3"/>
  <c r="G103" i="3"/>
  <c r="G86" i="3"/>
  <c r="G121" i="3"/>
  <c r="G108" i="3"/>
  <c r="G79" i="3"/>
  <c r="G91" i="3"/>
  <c r="G88" i="3"/>
  <c r="G110" i="3"/>
  <c r="G112" i="3"/>
  <c r="G106" i="3"/>
  <c r="P56" i="3"/>
  <c r="P34" i="3"/>
  <c r="G124" i="3"/>
  <c r="G95" i="3"/>
  <c r="G74" i="3"/>
  <c r="G82" i="3"/>
  <c r="G104" i="3"/>
  <c r="G111" i="3"/>
  <c r="G75" i="3"/>
  <c r="G117" i="3"/>
  <c r="G120" i="3"/>
  <c r="G105" i="3"/>
  <c r="G84" i="3"/>
  <c r="G113" i="3"/>
  <c r="G102" i="3"/>
  <c r="F126" i="3"/>
  <c r="G101" i="3"/>
  <c r="G100" i="3"/>
  <c r="E126" i="3"/>
  <c r="R25" i="3"/>
  <c r="Q30" i="3"/>
  <c r="P41" i="3"/>
  <c r="P51" i="3"/>
  <c r="R34" i="3"/>
  <c r="Q23" i="3"/>
  <c r="P53" i="3"/>
  <c r="R43" i="3"/>
  <c r="Q32" i="3"/>
  <c r="P47" i="3"/>
  <c r="R32" i="3"/>
  <c r="Q21" i="3"/>
  <c r="Q60" i="3"/>
  <c r="R18" i="3"/>
  <c r="R29" i="3"/>
  <c r="R52" i="3"/>
  <c r="Q18" i="3"/>
  <c r="Q34" i="3"/>
  <c r="Q49" i="3"/>
  <c r="P52" i="3"/>
  <c r="P37" i="3"/>
  <c r="P21" i="3"/>
  <c r="Q62" i="3"/>
  <c r="P36" i="3"/>
  <c r="P20" i="3"/>
  <c r="R38" i="3"/>
  <c r="R53" i="3"/>
  <c r="Q11" i="3"/>
  <c r="Q27" i="3"/>
  <c r="Q43" i="3"/>
  <c r="P12" i="3"/>
  <c r="P49" i="3"/>
  <c r="R15" i="3"/>
  <c r="R31" i="3"/>
  <c r="R47" i="3"/>
  <c r="R62" i="3"/>
  <c r="Q20" i="3"/>
  <c r="Q36" i="3"/>
  <c r="Q51" i="3"/>
  <c r="P58" i="3"/>
  <c r="P43" i="3"/>
  <c r="P27" i="3"/>
  <c r="P11" i="3"/>
  <c r="R20" i="3"/>
  <c r="R36" i="3"/>
  <c r="R51" i="3"/>
  <c r="Q9" i="3"/>
  <c r="Q25" i="3"/>
  <c r="Q48" i="3"/>
  <c r="P10" i="3"/>
  <c r="P16" i="3"/>
  <c r="R60" i="3"/>
  <c r="P40" i="3"/>
  <c r="Q41" i="3"/>
  <c r="R45" i="3"/>
  <c r="Q46" i="3"/>
  <c r="P25" i="3"/>
  <c r="P24" i="3"/>
  <c r="R49" i="3"/>
  <c r="Q39" i="3"/>
  <c r="R11" i="3"/>
  <c r="R58" i="3"/>
  <c r="P14" i="3"/>
  <c r="P38" i="3"/>
  <c r="R9" i="3"/>
  <c r="Q6" i="3"/>
  <c r="Q38" i="3"/>
  <c r="Q53" i="3"/>
  <c r="P48" i="3"/>
  <c r="P33" i="3"/>
  <c r="P13" i="3"/>
  <c r="P59" i="3"/>
  <c r="P32" i="3"/>
  <c r="R6" i="3"/>
  <c r="R26" i="3"/>
  <c r="R42" i="3"/>
  <c r="R57" i="3"/>
  <c r="Q15" i="3"/>
  <c r="Q31" i="3"/>
  <c r="Q47" i="3"/>
  <c r="P8" i="3"/>
  <c r="P26" i="3"/>
  <c r="R19" i="3"/>
  <c r="R35" i="3"/>
  <c r="R50" i="3"/>
  <c r="Q8" i="3"/>
  <c r="Q24" i="3"/>
  <c r="Q40" i="3"/>
  <c r="Q55" i="3"/>
  <c r="P54" i="3"/>
  <c r="P39" i="3"/>
  <c r="P7" i="3"/>
  <c r="R24" i="3"/>
  <c r="R40" i="3"/>
  <c r="R55" i="3"/>
  <c r="Q13" i="3"/>
  <c r="Q29" i="3"/>
  <c r="Q52" i="3"/>
  <c r="P6" i="3"/>
  <c r="R41" i="3"/>
  <c r="R21" i="3"/>
  <c r="R56" i="3"/>
  <c r="Q14" i="3"/>
  <c r="P60" i="3"/>
  <c r="R14" i="3"/>
  <c r="Q7" i="3"/>
  <c r="Q54" i="3"/>
  <c r="R27" i="3"/>
  <c r="Q16" i="3"/>
  <c r="P62" i="3"/>
  <c r="P31" i="3"/>
  <c r="P15" i="3"/>
  <c r="R12" i="3"/>
  <c r="Q5" i="3"/>
  <c r="Q37" i="3"/>
  <c r="P61" i="3"/>
  <c r="R33" i="3"/>
  <c r="R13" i="3"/>
  <c r="R37" i="3"/>
  <c r="Q10" i="3"/>
  <c r="Q26" i="3"/>
  <c r="Q42" i="3"/>
  <c r="Q61" i="3"/>
  <c r="P45" i="3"/>
  <c r="P29" i="3"/>
  <c r="P9" i="3"/>
  <c r="P55" i="3"/>
  <c r="P28" i="3"/>
  <c r="R10" i="3"/>
  <c r="R30" i="3"/>
  <c r="R46" i="3"/>
  <c r="R61" i="3"/>
  <c r="Q19" i="3"/>
  <c r="Q35" i="3"/>
  <c r="Q50" i="3"/>
  <c r="P57" i="3"/>
  <c r="R7" i="3"/>
  <c r="R23" i="3"/>
  <c r="R39" i="3"/>
  <c r="R54" i="3"/>
  <c r="Q12" i="3"/>
  <c r="Q28" i="3"/>
  <c r="Q44" i="3"/>
  <c r="Q59" i="3"/>
  <c r="P50" i="3"/>
  <c r="P35" i="3"/>
  <c r="P19" i="3"/>
  <c r="R8" i="3"/>
  <c r="R28" i="3"/>
  <c r="R44" i="3"/>
  <c r="R59" i="3"/>
  <c r="Q17" i="3"/>
  <c r="Q33" i="3"/>
  <c r="Q56" i="3"/>
  <c r="R16" i="3"/>
  <c r="P30" i="3"/>
  <c r="P44" i="3"/>
  <c r="R17" i="3"/>
  <c r="S48" i="3" l="1"/>
  <c r="S17" i="3"/>
  <c r="S42" i="3"/>
  <c r="S57" i="3"/>
  <c r="S13" i="3"/>
  <c r="S31" i="3"/>
  <c r="S21" i="3"/>
  <c r="S19" i="3"/>
  <c r="S50" i="3"/>
  <c r="S54" i="3"/>
  <c r="S40" i="3"/>
  <c r="S26" i="3"/>
  <c r="S33" i="3"/>
  <c r="S20" i="3"/>
  <c r="S37" i="3"/>
  <c r="S23" i="3"/>
  <c r="S46" i="3"/>
  <c r="S28" i="3"/>
  <c r="S38" i="3"/>
  <c r="S27" i="3"/>
  <c r="S36" i="3"/>
  <c r="S56" i="3"/>
  <c r="S61" i="3"/>
  <c r="S6" i="3"/>
  <c r="S10" i="3"/>
  <c r="S30" i="3"/>
  <c r="S59" i="3"/>
  <c r="S45" i="3"/>
  <c r="S58" i="3"/>
  <c r="S49" i="3"/>
  <c r="S18" i="3"/>
  <c r="S39" i="3"/>
  <c r="S55" i="3"/>
  <c r="S24" i="3"/>
  <c r="S8" i="3"/>
  <c r="S52" i="3"/>
  <c r="S47" i="3"/>
  <c r="S32" i="3"/>
  <c r="S53" i="3"/>
  <c r="S41" i="3"/>
  <c r="S35" i="3"/>
  <c r="S44" i="3"/>
  <c r="S29" i="3"/>
  <c r="S15" i="3"/>
  <c r="S62" i="3"/>
  <c r="S60" i="3"/>
  <c r="S7" i="3"/>
  <c r="S9" i="3"/>
  <c r="S14" i="3"/>
  <c r="S25" i="3"/>
  <c r="S16" i="3"/>
  <c r="S11" i="3"/>
  <c r="S43" i="3"/>
  <c r="S51" i="3"/>
  <c r="S12" i="3"/>
  <c r="S34" i="3"/>
  <c r="J34" i="3"/>
  <c r="E34" i="6" s="1"/>
  <c r="F500" i="3"/>
  <c r="J47" i="3"/>
  <c r="E47" i="6" s="1"/>
  <c r="E500" i="3"/>
  <c r="D10" i="6" l="1"/>
  <c r="J10" i="3"/>
  <c r="E10" i="6" s="1"/>
  <c r="D24" i="6"/>
  <c r="J24" i="3"/>
  <c r="E24" i="6" s="1"/>
  <c r="D37" i="6"/>
  <c r="J37" i="3"/>
  <c r="E37" i="6" s="1"/>
  <c r="D27" i="6"/>
  <c r="J27" i="3"/>
  <c r="E27" i="6" s="1"/>
  <c r="D33" i="6"/>
  <c r="J33" i="3"/>
  <c r="E33" i="6" s="1"/>
  <c r="D9" i="6"/>
  <c r="J9" i="3"/>
  <c r="E9" i="6" s="1"/>
  <c r="D12" i="6"/>
  <c r="J12" i="3"/>
  <c r="E12" i="6" s="1"/>
  <c r="D13" i="6"/>
  <c r="J13" i="3"/>
  <c r="E13" i="6" s="1"/>
  <c r="D16" i="6"/>
  <c r="J16" i="3"/>
  <c r="E16" i="6" s="1"/>
  <c r="D23" i="6"/>
  <c r="J23" i="3"/>
  <c r="E23" i="6" s="1"/>
  <c r="D15" i="6"/>
  <c r="J15" i="3"/>
  <c r="E15" i="6" s="1"/>
  <c r="D62" i="6"/>
  <c r="J62" i="3"/>
  <c r="E62" i="6" s="1"/>
  <c r="D39" i="6"/>
  <c r="J39" i="3"/>
  <c r="E39" i="6" s="1"/>
  <c r="D11" i="6"/>
  <c r="J11" i="3"/>
  <c r="E11" i="6" s="1"/>
  <c r="D17" i="6"/>
  <c r="J17" i="3"/>
  <c r="E17" i="6" s="1"/>
  <c r="D42" i="6"/>
  <c r="J42" i="3"/>
  <c r="E42" i="6" s="1"/>
  <c r="D35" i="6"/>
  <c r="J35" i="3"/>
  <c r="E35" i="6" s="1"/>
  <c r="D29" i="6"/>
  <c r="J29" i="3"/>
  <c r="E29" i="6" s="1"/>
  <c r="D31" i="6"/>
  <c r="J31" i="3"/>
  <c r="E31" i="6" s="1"/>
  <c r="D56" i="6"/>
  <c r="J56" i="3"/>
  <c r="E56" i="6" s="1"/>
  <c r="D18" i="6"/>
  <c r="J18" i="3"/>
  <c r="E18" i="6" s="1"/>
  <c r="D41" i="6"/>
  <c r="J41" i="3"/>
  <c r="E41" i="6" s="1"/>
  <c r="D36" i="6"/>
  <c r="J36" i="3"/>
  <c r="E36" i="6" s="1"/>
  <c r="D8" i="6"/>
  <c r="J8" i="3"/>
  <c r="E8" i="6" s="1"/>
  <c r="D7" i="6"/>
  <c r="J7" i="3"/>
  <c r="E7" i="6" s="1"/>
  <c r="D19" i="6"/>
  <c r="J19" i="3"/>
  <c r="E19" i="6" s="1"/>
  <c r="D26" i="6"/>
  <c r="J26" i="3"/>
  <c r="E26" i="6" s="1"/>
  <c r="D20" i="6"/>
  <c r="J20" i="3"/>
  <c r="E20" i="6" s="1"/>
  <c r="D40" i="6"/>
  <c r="J40" i="3"/>
  <c r="E40" i="6" s="1"/>
  <c r="D30" i="6"/>
  <c r="J30" i="3"/>
  <c r="E30" i="6" s="1"/>
  <c r="D22" i="6"/>
  <c r="J22" i="3"/>
  <c r="E22" i="6" s="1"/>
  <c r="D32" i="6"/>
  <c r="J32" i="3"/>
  <c r="E32" i="6" s="1"/>
  <c r="D60" i="6"/>
  <c r="J60" i="3"/>
  <c r="E60" i="6" s="1"/>
  <c r="D38" i="6"/>
  <c r="J38" i="3"/>
  <c r="E38" i="6" s="1"/>
  <c r="D21" i="6"/>
  <c r="J21" i="3"/>
  <c r="E21" i="6" s="1"/>
  <c r="D14" i="6"/>
  <c r="J14" i="3"/>
  <c r="E14" i="6" s="1"/>
  <c r="D59" i="6"/>
  <c r="J59" i="3"/>
  <c r="E59" i="6" s="1"/>
  <c r="D6" i="6"/>
  <c r="J6" i="3"/>
  <c r="E6" i="6" s="1"/>
  <c r="D28" i="6"/>
  <c r="J28" i="3"/>
  <c r="E28" i="6" s="1"/>
  <c r="D25" i="6"/>
  <c r="J25" i="3"/>
  <c r="E25" i="6" s="1"/>
  <c r="D47" i="3"/>
  <c r="K47" i="3" s="1"/>
  <c r="D47" i="6"/>
  <c r="D34" i="6"/>
  <c r="J58" i="3"/>
  <c r="E58" i="6" s="1"/>
  <c r="J61" i="3"/>
  <c r="E61" i="6" s="1"/>
  <c r="D56" i="3"/>
  <c r="D62" i="3"/>
  <c r="K62" i="3" s="1"/>
  <c r="D59" i="3"/>
  <c r="D34" i="3"/>
  <c r="D8" i="3"/>
  <c r="D31" i="3"/>
  <c r="K56" i="3" l="1"/>
  <c r="K59" i="3"/>
  <c r="D27" i="4" s="1"/>
  <c r="D52" i="6"/>
  <c r="J52" i="3"/>
  <c r="E52" i="6" s="1"/>
  <c r="D50" i="6"/>
  <c r="J50" i="3"/>
  <c r="E50" i="6" s="1"/>
  <c r="D49" i="6"/>
  <c r="J49" i="3"/>
  <c r="E49" i="6" s="1"/>
  <c r="K31" i="3"/>
  <c r="D14" i="4" s="1"/>
  <c r="K8" i="3"/>
  <c r="D6" i="4" s="1"/>
  <c r="D54" i="6"/>
  <c r="J54" i="3"/>
  <c r="E54" i="6" s="1"/>
  <c r="D46" i="6"/>
  <c r="J46" i="3"/>
  <c r="E46" i="6" s="1"/>
  <c r="D48" i="6"/>
  <c r="J48" i="3"/>
  <c r="E48" i="6" s="1"/>
  <c r="D51" i="6"/>
  <c r="J51" i="3"/>
  <c r="E51" i="6" s="1"/>
  <c r="D43" i="6"/>
  <c r="J43" i="3"/>
  <c r="E43" i="6" s="1"/>
  <c r="K34" i="3"/>
  <c r="D15" i="4" s="1"/>
  <c r="D44" i="6"/>
  <c r="J44" i="3"/>
  <c r="E44" i="6" s="1"/>
  <c r="D57" i="6"/>
  <c r="J57" i="3"/>
  <c r="E57" i="6" s="1"/>
  <c r="D55" i="6"/>
  <c r="J55" i="3"/>
  <c r="E55" i="6" s="1"/>
  <c r="D45" i="6"/>
  <c r="J45" i="3"/>
  <c r="E45" i="6" s="1"/>
  <c r="D53" i="6"/>
  <c r="J53" i="3"/>
  <c r="E53" i="6" s="1"/>
  <c r="D60" i="3"/>
  <c r="B59" i="3" s="1"/>
  <c r="D61" i="6"/>
  <c r="D58" i="6"/>
  <c r="D48" i="3"/>
  <c r="D57" i="3"/>
  <c r="B56" i="3" s="1"/>
  <c r="D54" i="3"/>
  <c r="D51" i="3"/>
  <c r="D45" i="3"/>
  <c r="D21" i="4"/>
  <c r="D35" i="3"/>
  <c r="D23" i="3"/>
  <c r="D18" i="3"/>
  <c r="D16" i="3"/>
  <c r="K16" i="3" s="1"/>
  <c r="D37" i="3"/>
  <c r="D40" i="3"/>
  <c r="K40" i="3" s="1"/>
  <c r="K20" i="3"/>
  <c r="D42" i="3"/>
  <c r="K42" i="3" s="1"/>
  <c r="D14" i="3"/>
  <c r="D10" i="3"/>
  <c r="D12" i="3"/>
  <c r="D29" i="4"/>
  <c r="D25" i="4"/>
  <c r="B48" i="3" l="1"/>
  <c r="K48" i="3"/>
  <c r="D22" i="4" s="1"/>
  <c r="K12" i="3"/>
  <c r="D8" i="4" s="1"/>
  <c r="K18" i="3"/>
  <c r="D11" i="4" s="1"/>
  <c r="K45" i="3"/>
  <c r="D20" i="4" s="1"/>
  <c r="K10" i="3"/>
  <c r="D7" i="4" s="1"/>
  <c r="K23" i="3"/>
  <c r="D13" i="4" s="1"/>
  <c r="K51" i="3"/>
  <c r="D23" i="4" s="1"/>
  <c r="K14" i="3"/>
  <c r="D9" i="4" s="1"/>
  <c r="K37" i="3"/>
  <c r="D17" i="4" s="1"/>
  <c r="K35" i="3"/>
  <c r="D16" i="4" s="1"/>
  <c r="K54" i="3"/>
  <c r="D24" i="4" s="1"/>
  <c r="K57" i="3"/>
  <c r="D26" i="4" s="1"/>
  <c r="K60" i="3"/>
  <c r="D28" i="4" s="1"/>
  <c r="D18" i="4"/>
  <c r="B16" i="3"/>
  <c r="D10" i="4"/>
  <c r="B40" i="3"/>
  <c r="B20" i="3"/>
  <c r="D19" i="4"/>
  <c r="D12" i="4"/>
  <c r="F5" i="6" l="1"/>
  <c r="E24" i="4" l="1"/>
  <c r="E23" i="4"/>
  <c r="E22" i="4"/>
  <c r="E18" i="4"/>
  <c r="E14" i="4"/>
  <c r="E13" i="4"/>
  <c r="E11" i="4"/>
  <c r="E10" i="4"/>
  <c r="D126" i="3" l="1"/>
  <c r="K126" i="3" s="1"/>
  <c r="P5" i="3"/>
  <c r="S5" i="3" s="1"/>
  <c r="D500" i="3"/>
  <c r="K500" i="3" s="1"/>
  <c r="G68" i="3"/>
  <c r="G126" i="3" s="1"/>
  <c r="D5" i="3" l="1"/>
  <c r="G500" i="3"/>
  <c r="B5" i="3" l="1"/>
  <c r="J5" i="3"/>
  <c r="E5" i="6" s="1"/>
  <c r="D5" i="6"/>
  <c r="K5" i="3" l="1"/>
  <c r="D5" i="4" s="1"/>
</calcChain>
</file>

<file path=xl/sharedStrings.xml><?xml version="1.0" encoding="utf-8"?>
<sst xmlns="http://schemas.openxmlformats.org/spreadsheetml/2006/main" count="3873" uniqueCount="1121">
  <si>
    <t>Directions: The Summary Findings section is automatically calculated based on your selections in the Inherent Risk Assessment. The one exception to this is the AI Determined Inherent Risk Level, which is an optional selection field an AI can use to override the Automatically Calculated Inherent Risk Level. If the AI selects an override then it is required to enter a rationale in the space provided to the right of the Summary Findings.</t>
  </si>
  <si>
    <t>Inherent Risk Assessment: Summary Findings</t>
  </si>
  <si>
    <t>If applicable, AI rationale for overriding the Automatically Calculated Inherent Risk Level resulting in an adjusted Minimum/Target Maturity Level.</t>
  </si>
  <si>
    <t>Category</t>
  </si>
  <si>
    <t>Inherent Risk Level</t>
  </si>
  <si>
    <t>Count Per Category</t>
  </si>
  <si>
    <t>Count:</t>
  </si>
  <si>
    <t>Low</t>
  </si>
  <si>
    <t>Medium</t>
  </si>
  <si>
    <t>High</t>
  </si>
  <si>
    <t>Not Applicable</t>
  </si>
  <si>
    <t>1. Technologies</t>
  </si>
  <si>
    <t>2. Delivery Channels</t>
  </si>
  <si>
    <t>3. Products &amp; Technology Services</t>
  </si>
  <si>
    <t>4. Business Size &amp; Organizational Characteristics</t>
  </si>
  <si>
    <t>5. Tracked Records on Cyber Threats</t>
  </si>
  <si>
    <t>Count: Totals</t>
  </si>
  <si>
    <t>Summary Inherent Risk Level</t>
  </si>
  <si>
    <t>Automatically Calculated Inherent Risk Level</t>
  </si>
  <si>
    <r>
      <t xml:space="preserve">AI Determined Inherent Risk Level </t>
    </r>
    <r>
      <rPr>
        <b/>
        <sz val="12"/>
        <color rgb="FF000000"/>
        <rFont val="Calibri"/>
        <family val="2"/>
      </rPr>
      <t>(Optional)</t>
    </r>
  </si>
  <si>
    <t>Select</t>
  </si>
  <si>
    <t>Minimum Required (Target) Maturity Level</t>
  </si>
  <si>
    <t>Automatically Calculated Minimum/Target Maturity Level</t>
  </si>
  <si>
    <t>Baseline</t>
  </si>
  <si>
    <t>Intermediate</t>
  </si>
  <si>
    <t>Advanced</t>
  </si>
  <si>
    <t>Inherent Risk Assessment</t>
  </si>
  <si>
    <t>Indicator</t>
  </si>
  <si>
    <t>Assessment Criteria</t>
  </si>
  <si>
    <t>Risk Level: Low</t>
  </si>
  <si>
    <t>Risk Level: Medium</t>
  </si>
  <si>
    <t>Risk Level: High</t>
  </si>
  <si>
    <t>Select 
Risk Level</t>
  </si>
  <si>
    <t>Justification/Supplementary
Information (e.g. sizing,
volume and judgement info)</t>
  </si>
  <si>
    <t>Total number of Internet service provider (ISP) connections (including branch connections), which are connected to the corporate network.</t>
  </si>
  <si>
    <t>Number of connections</t>
  </si>
  <si>
    <t>Less than 6</t>
  </si>
  <si>
    <t>Between 6 - 12</t>
  </si>
  <si>
    <t>More than 12</t>
  </si>
  <si>
    <t xml:space="preserve">Different types of connections and technologies may pose different levels of inherent risk to AIs, depending on the complexity and maturity, and nature of the specific technology products or services. When determining the inherent risk under this category, consideration should also be given to the overall set-up of the information technology (IT) infrastructure, such as the number of internet service providers (ISPs) and third-party connections, whether systems are hosted internally or outsourced, the number of unsecured connections, the use of wireless access, the volume of network devices, the number of end-of-life systems, the extent of cloud services, the use of non-corporate devices, etc. </t>
  </si>
  <si>
    <t>Unsecured external connections, number of connections not users (e.g., file transfer protocol (FTP), Telnet, rlogin)</t>
  </si>
  <si>
    <t>Number of unsecure connections</t>
  </si>
  <si>
    <t>Less than 2</t>
  </si>
  <si>
    <t>Between 2 - 6</t>
  </si>
  <si>
    <t>More than 6</t>
  </si>
  <si>
    <t xml:space="preserve">Wireless network access  </t>
  </si>
  <si>
    <t>Separate access points for guest and corporate wireless</t>
  </si>
  <si>
    <t>Physically separated</t>
  </si>
  <si>
    <t>Logically separated</t>
  </si>
  <si>
    <t>No separation</t>
  </si>
  <si>
    <t>Non-corporate devices (physical devices not owned by Ais) allowed to connect to the corporate network</t>
  </si>
  <si>
    <t>Number of staff who can get access to corporate resources using non-corporate device</t>
  </si>
  <si>
    <t>Less than 10</t>
  </si>
  <si>
    <t>Between 10 - 100</t>
  </si>
  <si>
    <t>More than 100</t>
  </si>
  <si>
    <t>Non-corporate devices (physical devices not owned by AIs) allowed to connect to the corporate network</t>
  </si>
  <si>
    <t>Application</t>
  </si>
  <si>
    <t>Not allowed</t>
  </si>
  <si>
    <t>Email access only</t>
  </si>
  <si>
    <t>Email access and more</t>
  </si>
  <si>
    <t>Third parties, including number of organizations and number of individuals from vendors and subcontractors, with access to internal systems.</t>
  </si>
  <si>
    <t>Number of third parties or third parties individuals</t>
  </si>
  <si>
    <t>Less than 5 third parties and less than 20 individuals</t>
  </si>
  <si>
    <t>6 to 10 third parties and 21 to 50 individuals</t>
  </si>
  <si>
    <t>More than 10 third parties and more than 50 individuals</t>
  </si>
  <si>
    <t>How they access the systems</t>
  </si>
  <si>
    <t>On-site</t>
  </si>
  <si>
    <t>Virtual private network over leased line</t>
  </si>
  <si>
    <t>Virtual private network over Internet</t>
  </si>
  <si>
    <t>Wholesale customers with dedicated connections</t>
  </si>
  <si>
    <t>Number of dedicated connections</t>
  </si>
  <si>
    <t>Less than 5</t>
  </si>
  <si>
    <t>Between 5 - 10</t>
  </si>
  <si>
    <t>More than 10</t>
  </si>
  <si>
    <t>Internally hosted and in-house developed applications supporting critical activities</t>
  </si>
  <si>
    <t>Number of applications</t>
  </si>
  <si>
    <t>Between 5- 20</t>
  </si>
  <si>
    <t>More than 20</t>
  </si>
  <si>
    <t>Internally hosted, vendor-developed applications supporting critical activities</t>
  </si>
  <si>
    <t>Between 10 - 50</t>
  </si>
  <si>
    <t>More than 50</t>
  </si>
  <si>
    <t>User-developed technologies (UDT) and end-user computing that support critical activities</t>
  </si>
  <si>
    <t>Number of UDTs -- (includes Microsoft Office end-user developed tools)</t>
  </si>
  <si>
    <t>Less than 20</t>
  </si>
  <si>
    <t>Between 20 - 50</t>
  </si>
  <si>
    <t>End-of-life (EOL) systems of critical operations</t>
  </si>
  <si>
    <t>Number of systems that have reached EOL and have no further support/patch from vendor</t>
  </si>
  <si>
    <t>Between 2 - 5</t>
  </si>
  <si>
    <t>More than 5</t>
  </si>
  <si>
    <t>Open Source Software (OSS) with no commercial support</t>
  </si>
  <si>
    <t>Number of OSS supporting critical operations</t>
  </si>
  <si>
    <t>Between 2 - 10</t>
  </si>
  <si>
    <r>
      <t xml:space="preserve">Network devices (e.g., </t>
    </r>
    <r>
      <rPr>
        <sz val="12"/>
        <rFont val="Calibri"/>
        <family val="2"/>
        <scheme val="minor"/>
      </rPr>
      <t>routers, and firewalls; include physical and virtual)</t>
    </r>
  </si>
  <si>
    <t>Number of network devices</t>
  </si>
  <si>
    <t>Less than 50</t>
  </si>
  <si>
    <t>Between 50 - 200</t>
  </si>
  <si>
    <t>More than 200</t>
  </si>
  <si>
    <t>Individuals and/or third-party service providers that support critical activities, which have direct or indirect implications to cyber risk</t>
  </si>
  <si>
    <t>Number of individuals from third-party service providers supporting critical activities but that do not have access to internal systems; the AI relies on their services</t>
  </si>
  <si>
    <t>Less than 5 third party service providers or less than 10 individuals</t>
  </si>
  <si>
    <t>Between 5 - 10 third party service providers or 10 - 50 individuals</t>
  </si>
  <si>
    <t>More than 10 third party service providers or more than 50 individuals</t>
  </si>
  <si>
    <t>Cloud computing services hosted externally to support critical activities</t>
  </si>
  <si>
    <t>Use of cloud computing</t>
  </si>
  <si>
    <t>None</t>
  </si>
  <si>
    <t>Private cloud only</t>
  </si>
  <si>
    <t>Public, hybrid, private and/or international cloud</t>
  </si>
  <si>
    <t>Number of cloud computing services</t>
  </si>
  <si>
    <t>Internet presence (customer)</t>
  </si>
  <si>
    <t>Type of Internet web-facing services</t>
  </si>
  <si>
    <t>The channel is used for informational only</t>
  </si>
  <si>
    <t>Provide banking services</t>
  </si>
  <si>
    <t>Different delivery channels for products and services may pose various levels of inherent risk to AIs. The inherent risk of an AI normally increases as the variety and number of delivery channels increases. Higher inherent risk under this category is expected if, for example, products and services are heavily delivered through online and mobile delivery channels and/or automated teller machine (ATM) operations are connected to the Internet.</t>
  </si>
  <si>
    <t>Mobile presence</t>
  </si>
  <si>
    <t>Type of services provided</t>
  </si>
  <si>
    <t>The channel is used for informational or notification only</t>
  </si>
  <si>
    <t>Social media presence</t>
  </si>
  <si>
    <t>The channel is used for informational or communicate to customers</t>
  </si>
  <si>
    <t>Provide banking services (e.g. Retail account origination, partnership with social media companies)</t>
  </si>
  <si>
    <t>Automated Teller Machines (ATM)  (Operation)</t>
  </si>
  <si>
    <t>Network of ATM machines</t>
  </si>
  <si>
    <t>Self-managed or managed by a thid party in a closed network (e.g. cash reload services outsourced)</t>
  </si>
  <si>
    <t>Managed by a third party and with connections to other FIs (e.g. joint ATM network)</t>
  </si>
  <si>
    <t>Self-managed or managed by a third party and with connection to the Internet</t>
  </si>
  <si>
    <t>Issue debit or credit cards</t>
  </si>
  <si>
    <t>Number of valid cards issued</t>
  </si>
  <si>
    <t>Less than 10,000</t>
  </si>
  <si>
    <t>Between 10,000 to 100,000</t>
  </si>
  <si>
    <t>More than 100,000</t>
  </si>
  <si>
    <t>Different products and technology services offered by AIs may pose different levels of inherent risk depending on the nature of the specific product or service offered. This category covers various payment services, especially those services that can transfer money direct to overseas counterparties  directly, and also includes consideration of whether the AI provides technology services to other organisations.</t>
  </si>
  <si>
    <t>Prepaid cards</t>
  </si>
  <si>
    <t>Less than 5,000</t>
  </si>
  <si>
    <t>Between 5,000 to 10,000</t>
  </si>
  <si>
    <t>More than 10,000</t>
  </si>
  <si>
    <t>Person-to-person payments (P2P)</t>
  </si>
  <si>
    <t>Number of customers</t>
  </si>
  <si>
    <t>Between 10,000 to 50,000</t>
  </si>
  <si>
    <t>More than 50,000</t>
  </si>
  <si>
    <t>Monthly transaction volume</t>
  </si>
  <si>
    <t>Less than 100,000</t>
  </si>
  <si>
    <t>Between 100,000 to 500,000</t>
  </si>
  <si>
    <t>More than 500,000</t>
  </si>
  <si>
    <t>Wire transfers</t>
  </si>
  <si>
    <t>Request channel(s)</t>
  </si>
  <si>
    <t>In person</t>
  </si>
  <si>
    <t>In person, phone, and fax</t>
  </si>
  <si>
    <t>Online, text, email, mobile or others</t>
  </si>
  <si>
    <t>Type of wire transfer</t>
  </si>
  <si>
    <t>SWIFT</t>
  </si>
  <si>
    <t>Others</t>
  </si>
  <si>
    <t>Global remittances</t>
  </si>
  <si>
    <t>Gross daily transaction volume (% of total assets)</t>
  </si>
  <si>
    <t>Less than 3%</t>
  </si>
  <si>
    <t>Between 3% - 25%</t>
  </si>
  <si>
    <t>More than 25%</t>
  </si>
  <si>
    <t>Treasury services and clients</t>
  </si>
  <si>
    <t>Services offered</t>
  </si>
  <si>
    <t>Limited services offered</t>
  </si>
  <si>
    <t>Services offered -- lockbox, CHATS origination, remote deposit capture</t>
  </si>
  <si>
    <t>Services offered --currency services, online investing, investment sweep</t>
  </si>
  <si>
    <t>Number of clients</t>
  </si>
  <si>
    <t>Less than 1,000</t>
  </si>
  <si>
    <t>Between 1,000–10,000</t>
  </si>
  <si>
    <t>Trust services</t>
  </si>
  <si>
    <t>Assets under management total</t>
  </si>
  <si>
    <t>Less than HK$1 billion</t>
  </si>
  <si>
    <t>Between HK$1 billion to HK$50 billion</t>
  </si>
  <si>
    <t>Over HK$50 billion</t>
  </si>
  <si>
    <t>Act as a correspondent bank (Interbank transfers)</t>
  </si>
  <si>
    <t>Number of banks served as a correspondent bank</t>
  </si>
  <si>
    <t>Less than 50 institutions</t>
  </si>
  <si>
    <t>Between 50 to 200</t>
  </si>
  <si>
    <t>Merchant acquirer (sponsor merchants or card processor activity into the payment system)</t>
  </si>
  <si>
    <t>Operational model</t>
  </si>
  <si>
    <t>Act as merchant acquirer</t>
  </si>
  <si>
    <t>Act as a merchant acquirer; outsource card payment</t>
  </si>
  <si>
    <t>Act as a merchant acquirer and card payment processor</t>
  </si>
  <si>
    <t>Number of merchants</t>
  </si>
  <si>
    <t>Securities trading</t>
  </si>
  <si>
    <t>Daily aggregate volume</t>
  </si>
  <si>
    <t>Less than HK$100 million</t>
  </si>
  <si>
    <t>Between HK$100 million to HK$1 billion</t>
  </si>
  <si>
    <t>Over HK$1 billion</t>
  </si>
  <si>
    <t>Total number of branches</t>
  </si>
  <si>
    <t>Number of branches in Hong Kong</t>
  </si>
  <si>
    <t>More than 50% are outsourced</t>
  </si>
  <si>
    <t>This category considers business size and organisational characteristics such as total number of branches in Hong Kong, total asset valuation, the number of direct employees and cybersecurity contractors, changes in security staffing, the number of users with privileged access, changes in the IT control environment, the locations of business presence, and the locations of operations and data centres.</t>
  </si>
  <si>
    <t>Total revenue of HK business</t>
  </si>
  <si>
    <t>Less than HK$0.1 billion</t>
  </si>
  <si>
    <t>Between HK$0.1 billion to HK$10 billion</t>
  </si>
  <si>
    <t>More than HK$10 billion</t>
  </si>
  <si>
    <t>Total asset value of HK business</t>
  </si>
  <si>
    <t>Between HK$1 billion to HK$100 billion</t>
  </si>
  <si>
    <t>More than HK$100 billion</t>
  </si>
  <si>
    <t>Host IT services for subsidiaries and/or other organizations (either through joint systems or administrative support)</t>
  </si>
  <si>
    <t>Number of unaffiliated organizations being supported</t>
  </si>
  <si>
    <t>Direct employees of the whole AI supporting Hong Kong business (including information technology and cybersecurity contractors)</t>
  </si>
  <si>
    <t>Number of employees</t>
  </si>
  <si>
    <t>Less than 500</t>
  </si>
  <si>
    <t>Between 500 - 1,000</t>
  </si>
  <si>
    <t>More than 1,000</t>
  </si>
  <si>
    <t>Changes in IT and cybersecurity staffing</t>
  </si>
  <si>
    <t>Turnover of key senior personnel within last 12 months</t>
  </si>
  <si>
    <t>Between 10 to 20</t>
  </si>
  <si>
    <t>Privileged access (Administrators– network, database, applications, systems, etc.)</t>
  </si>
  <si>
    <t>Administation staff are maintained in-house or outsourced</t>
  </si>
  <si>
    <t>All in-house</t>
  </si>
  <si>
    <t>Less than 50% are outsourced</t>
  </si>
  <si>
    <t>Turnover rate per annum</t>
  </si>
  <si>
    <t>Less than 10%</t>
  </si>
  <si>
    <t>Between 10% to 30%</t>
  </si>
  <si>
    <t>Over 30%</t>
  </si>
  <si>
    <t>Number of cybersecurity staff supporting Hong Kong business (including staff who take care of cybersecurity in all 3 lines of defence)</t>
  </si>
  <si>
    <t>Number of staff</t>
  </si>
  <si>
    <t>More than 30</t>
  </si>
  <si>
    <t>Between 10 to 30</t>
  </si>
  <si>
    <t>Reported cyber attacks impacting the AI for Hong Kong business (attempts)</t>
  </si>
  <si>
    <t>Number of attended cyber attacks (e.g. SQL injection, social engineering, etc.)</t>
  </si>
  <si>
    <t>No attempted attacks or reconnaissance</t>
  </si>
  <si>
    <t>10 or less</t>
  </si>
  <si>
    <t>The volume and type of attacks (attempted or successful) affect the inherent risk exposure of an AI. This category takes into account the volume and sophistication of any reported attacks targeting the AI.</t>
  </si>
  <si>
    <t>Reported cyber attacks impacting the AI for Hong Kong business (successfully contained)</t>
  </si>
  <si>
    <t>Number of successful but contained attacks without any direct or indirect loss</t>
  </si>
  <si>
    <t>No successful but contained attacks</t>
  </si>
  <si>
    <t>5 or less</t>
  </si>
  <si>
    <t>Reported cyber attacks impacting the AI for Hong Kong business (successful breaches)</t>
  </si>
  <si>
    <t>Number of breaches (bypassed all layers of defence architecture prepared by the AI) and caused direct or indirect loss</t>
  </si>
  <si>
    <t>No breach records</t>
  </si>
  <si>
    <t>2 or less</t>
  </si>
  <si>
    <t>More than 2</t>
  </si>
  <si>
    <t>Reported cyber attacks impacting the AI for Hong Kong business (phishing)</t>
  </si>
  <si>
    <t>Types of attacks - 
Phishing</t>
  </si>
  <si>
    <t>No phishing attacks</t>
  </si>
  <si>
    <t>Employees and customers received generic phishing campaigns</t>
  </si>
  <si>
    <t>Employees and customers received targeted phishing campaigns</t>
  </si>
  <si>
    <t>Reported cyber attacks impacting the AI for Hong Kong business (DoS/DDoS)</t>
  </si>
  <si>
    <t>Types of attacks - 
Distributed Denial of Service (DoS/DDoS)</t>
  </si>
  <si>
    <t>No DoS incidents</t>
  </si>
  <si>
    <t>Experienced randomly attempted DoS attack.</t>
  </si>
  <si>
    <t>Experienced focus and repeatedly attempted DoS attack.</t>
  </si>
  <si>
    <t>Reported cyber attacks impacting the AI for Hong Kong business (social engineering)</t>
  </si>
  <si>
    <t>Types of attacks - 
Social Engineering</t>
  </si>
  <si>
    <t>No reported social engineering incident</t>
  </si>
  <si>
    <t>Targeting high net worth customers and employees at the AI, or its third party service providers.</t>
  </si>
  <si>
    <t>Targeting specifically to attack senior management, administrators, and highly privileged application users.</t>
  </si>
  <si>
    <t>Reported cyber attacks impacting the AI for Hong Kong business (malware)</t>
  </si>
  <si>
    <t>Types of attacks - 
Malware</t>
  </si>
  <si>
    <t>No malware or malware were detected at the network firewall, mail gateway or web proxy.</t>
  </si>
  <si>
    <t>Malware were detected at the endpoints' anti-virus / anti-malware tool</t>
  </si>
  <si>
    <t>Malware were detected at the mission-critical application servers or infrastructure.</t>
  </si>
  <si>
    <t>Minimum (Target) Maturity Assessment</t>
  </si>
  <si>
    <t>Domain</t>
  </si>
  <si>
    <t>Component</t>
  </si>
  <si>
    <t>Sub-Component</t>
  </si>
  <si>
    <t>Filter for Target Maturity Level</t>
  </si>
  <si>
    <t>HKMA Mapping Number</t>
  </si>
  <si>
    <t>HKMA Control Principle</t>
  </si>
  <si>
    <t>Yes, Alternative Controls (AC), No, Risk Accepted (RA) or Not Applicable (N/A)</t>
  </si>
  <si>
    <t>Justification</t>
  </si>
  <si>
    <t>1: Governance</t>
  </si>
  <si>
    <t>1: Cyber Resilience Oversight</t>
  </si>
  <si>
    <t>1: Board and Senior Management Oversight</t>
  </si>
  <si>
    <t>1.1.1.1 (A)</t>
  </si>
  <si>
    <t>The board or an appropriate board committee has cybersecurity expertise or engages experts to provide assistance in oversight responsibilities.</t>
  </si>
  <si>
    <t>1.1.1.1 (B)</t>
  </si>
  <si>
    <t>Designated members of management or an appropriate board committee should be held accountable to the board for implementing and managing cybersecurity and business continuity programmes.</t>
  </si>
  <si>
    <t>1.1.1.2 (B)</t>
  </si>
  <si>
    <t>Cybersecurity risks are included in the agenda items in management meetings when prompted by highly visible cyber events or regulatory alerts. These updates can be presented by a senior representative with Technology Risk Management, or Cybersecurity or Information Security function.</t>
  </si>
  <si>
    <t>1.1.1.1 (I)</t>
  </si>
  <si>
    <t>A cyber risk appetite statement is in place and approved by the board or an appropriate board committee.</t>
  </si>
  <si>
    <t>1.1.1.2 (A)</t>
  </si>
  <si>
    <t>The board or an appropriate board committee has a process to ensure that management takes appropriate actions to address the changing cyber risks or any significant cyber issues.</t>
  </si>
  <si>
    <t>1.1.1.2 (I)</t>
  </si>
  <si>
    <t>At least annually, the board or an appropriate board committee reviews and approves the cybersecurity programme.</t>
  </si>
  <si>
    <t>1.1.1.3 (A)</t>
  </si>
  <si>
    <t>Management has a formal process to continuously improve cybersecurity oversight.</t>
  </si>
  <si>
    <t>1.1.1.3 (I)</t>
  </si>
  <si>
    <t>Management or a dedicated committee is responsible for ensuring compliance with legal and regulatory requirements related to cybersecurity.</t>
  </si>
  <si>
    <t>1.1.1.4 (A)</t>
  </si>
  <si>
    <t>Management and the board or an appropriate board committee hold business units accountable for effectively managing all cyber risks associated with their activities.</t>
  </si>
  <si>
    <t>1.1.1.4 (I)</t>
  </si>
  <si>
    <t>There is a process to ensure that cyber risks that exceed the risk appetite are escalated to management or a dedicated committee.</t>
  </si>
  <si>
    <t>2: Budgeting Process</t>
  </si>
  <si>
    <t>1.1.2.1 (A)</t>
  </si>
  <si>
    <t>The budgeting process for requesting additional cybersecurity staff and tools is integrated into business units’ budgeting processes.</t>
  </si>
  <si>
    <t>1.1.2.1 (B)</t>
  </si>
  <si>
    <t>Cybersecurity resources, tools and staff are budgeted items and are reviewed through periodic budgeting processes.</t>
  </si>
  <si>
    <t>1.1.2.1 (I)</t>
  </si>
  <si>
    <t>The board or an appropriate board committee reviews and approves management’s prioritisation and resource allocation decisions based on the results of the cyber risk assessments.</t>
  </si>
  <si>
    <t>1.1.2.2 (A)</t>
  </si>
  <si>
    <t>The budgeting process for requesting additional cybersecurity resources, staff and tools is in line with the current resources and tools to the cybersecurity strategy.</t>
  </si>
  <si>
    <t>1.1.2.2 (B)</t>
  </si>
  <si>
    <t>There is a process to formally discuss and estimate potential expenses of Cybersecurity measures and loss associated with cyber incidents as part of the budgeting process.</t>
  </si>
  <si>
    <t>3: Regular Reporting</t>
  </si>
  <si>
    <t>1.1.3.1 (A)</t>
  </si>
  <si>
    <t>The standard board meeting package includes reports and metrics that go beyond events and incidents, and able to address the cyber threat trends and the AI’s cybersecurity posture.</t>
  </si>
  <si>
    <t>1.1.3.1 (B)</t>
  </si>
  <si>
    <t>Management provides a written report on the overall status of the cybersecurity and business continuity programmes to the board or an appropriate board committee at least annually.</t>
  </si>
  <si>
    <t>1.1.3.1 (I)</t>
  </si>
  <si>
    <t>Management provides a written report on the overall status of the cybersecurity and business continuity programmes to the board or an appropriate board committee at least quarterly.</t>
  </si>
  <si>
    <t>2: Strategy &amp; Policies</t>
  </si>
  <si>
    <t>1: Strategy &amp; Programme</t>
  </si>
  <si>
    <t>1.2.1.1 (A)</t>
  </si>
  <si>
    <t>Management periodically review the cybersecurity strategy to address evolving cyber threats and changes to the inherent cyber risk profile.</t>
  </si>
  <si>
    <t>1.2.1.1 (B)</t>
  </si>
  <si>
    <t>A cybersecurity strategy is in place and integrates technology, policies, procedures, and training to mitigate the cyber risk.</t>
  </si>
  <si>
    <t>1.2.1.1 (I)</t>
  </si>
  <si>
    <t>A cybersecurity strategy is in place to augment its cyber resilience.</t>
  </si>
  <si>
    <t>1.2.1.2 (A)</t>
  </si>
  <si>
    <t>The cybersecurity strategy is incorporated into, or conceptually fits within, the enterprise-wide risk management strategy.</t>
  </si>
  <si>
    <t>1.2.1.2 (B)</t>
  </si>
  <si>
    <t>There is enterprise-wide coordination in all elements of the cybersecurity programme.</t>
  </si>
  <si>
    <t>1.2.1.2 (I)</t>
  </si>
  <si>
    <t>A formal cybersecurity programme is in place and is based on technology and security industry standards or benchmarks.</t>
  </si>
  <si>
    <t>1.2.1.3 (A)</t>
  </si>
  <si>
    <t>Management link the strategic cybersecurity objectives to tactical goals.</t>
  </si>
  <si>
    <t>1.2.1.4 (A)</t>
  </si>
  <si>
    <t>The cybersecurity strategy outlines the future state of cybersecurity with short-term and long-term perspectives.</t>
  </si>
  <si>
    <t>2: Policies</t>
  </si>
  <si>
    <t>1.2.2.1 (A)</t>
  </si>
  <si>
    <t>A comprehensive set of policies commensurate with its risk and complexity is in place to address the concepts of threat intelligence.</t>
  </si>
  <si>
    <t>1.2.2.1 (B)</t>
  </si>
  <si>
    <t>Policies commensurate with its cyber risk and complexity are in place to address the concept of cyber threat intelligence sharing.</t>
  </si>
  <si>
    <t>1.2.2.1 (I)</t>
  </si>
  <si>
    <t>A formal process is in place to update policies as the inherent cyber risk profile changes.</t>
  </si>
  <si>
    <t>1.2.2.2 (A)</t>
  </si>
  <si>
    <t>A formal process is in place to cross-reference and simultaneously update all policies related to cyber risks across business lines in a timely manner.</t>
  </si>
  <si>
    <t>1.2.2.2 (B)</t>
  </si>
  <si>
    <t>Board-approved policies commensurate with its cyber risk and complexity that address cybersecurity are in place.</t>
  </si>
  <si>
    <t>1.2.2.3 (B)</t>
  </si>
  <si>
    <t>Policies commensurate with its cyber risk and complexity are in place to address the concepts of incident response and resilience.</t>
  </si>
  <si>
    <t>3: Cyber Risk Management</t>
  </si>
  <si>
    <t>1: Cyber Risk Management Function</t>
  </si>
  <si>
    <t>1.3.1.1 (A)</t>
  </si>
  <si>
    <t>Risk management staff reports to management and the board or an appropriate board committee about any significant discrepancies from business unit’s assessments of cyber-related risk.</t>
  </si>
  <si>
    <t>1.3.1.1 (B)</t>
  </si>
  <si>
    <t>A cybersecurity and business continuity risk management function(s) is in place.</t>
  </si>
  <si>
    <t>1.3.1.1 (I)</t>
  </si>
  <si>
    <t>The dedicated or non-dedicated cybersecurity function has a clear reporting line that does not present a conflict of interest concern.</t>
  </si>
  <si>
    <t>1.3.1.2 (I)</t>
  </si>
  <si>
    <r>
      <rPr>
        <b/>
        <sz val="10"/>
        <color rgb="FF000000"/>
        <rFont val="Times New Roman"/>
        <family val="2"/>
        <charset val="204"/>
      </rPr>
      <t>Duplicate of D1.2.1.2.IN
Governance | Stategy &amp; Policies | Strategy &amp; Programme</t>
    </r>
    <r>
      <rPr>
        <sz val="10"/>
        <color rgb="FF000000"/>
        <rFont val="Times New Roman"/>
        <family val="2"/>
        <charset val="204"/>
      </rPr>
      <t xml:space="preserve">
A formal cybersecurity programme is in place and is based on technology and security industry standards or benchmarks.</t>
    </r>
  </si>
  <si>
    <t>2: Risk Management Programme</t>
  </si>
  <si>
    <t>1.3.2.1 (A)</t>
  </si>
  <si>
    <t>Cybersecurity metrics are used to facilitate strategic decision-making and funding in areas of need.</t>
  </si>
  <si>
    <t>1.3.2.1 (B)</t>
  </si>
  <si>
    <t>The risk management programme incorporates cyber risk identification, measurement, mitigation, monitoring, and reporting.</t>
  </si>
  <si>
    <t>1.3.2.1 (I)</t>
  </si>
  <si>
    <t>The risk management programme specifically addresses cyber risks beyond the boundaries of the technological impacts (e.g., financial, strategic, regulatory, compliance).</t>
  </si>
  <si>
    <t>1.3.2.2 (A)</t>
  </si>
  <si>
    <t>Cyber risk management monitors cyber-related risk limits for business units.</t>
  </si>
  <si>
    <t>1.3.2.2 (B)</t>
  </si>
  <si>
    <t>Management review and use the results of audits to improve the existing cybersecurity policies, procedures, and controls.</t>
  </si>
  <si>
    <t>1.3.2.2 (I)</t>
  </si>
  <si>
    <t>Benchmarks or target performance metrics are established for showing improvements or regressions of the security posture over time.</t>
  </si>
  <si>
    <t>1.3.2.3 (A)</t>
  </si>
  <si>
    <t>The cyber risk data aggregation and real-time reporting capabilities support the ongoing reporting needs, particularly during cyber incidents.</t>
  </si>
  <si>
    <t>1.3.2.3 (B)</t>
  </si>
  <si>
    <t>Management monitor moderate and high residual risk issues from the cybersecurity risk assessment until items are adequately addressed.</t>
  </si>
  <si>
    <t>1.3.2.3 (I)</t>
  </si>
  <si>
    <t>Management use the results of audits and review to improve cyber resilience.</t>
  </si>
  <si>
    <t>1.3.2.4 (A)</t>
  </si>
  <si>
    <t>A cyber insurance programme is in place to reduce the institutional risk exposure.</t>
  </si>
  <si>
    <t>1.3.2.4 (B)</t>
  </si>
  <si>
    <t>A social media policy is in place to provide guidance to staff for not posting work related sensitive information to social media.</t>
  </si>
  <si>
    <t>4: Audit</t>
  </si>
  <si>
    <t>1: Audit Scope</t>
  </si>
  <si>
    <t>1.4.1.1 (A)</t>
  </si>
  <si>
    <t>Audit function regularly reviews the cyber risk appetite statement in comparison to assessment results and incorporates a review of gaps identified.</t>
  </si>
  <si>
    <t>1.4.1.1 (B)</t>
  </si>
  <si>
    <t>Audit or review evaluates policies, procedures, and controls for significant cyber risks and control issues associated with operations, including cyber risks in new products, emerging technologies, and information systems.</t>
  </si>
  <si>
    <t>1.4.1.1 (I)</t>
  </si>
  <si>
    <t>The audit function validates that the cyber incident response programme and resilience are commensurate with the cyber risk and complexity.</t>
  </si>
  <si>
    <t>1.4.1.2 (A)</t>
  </si>
  <si>
    <t>Audits or reviews are used to identify cybersecurity weaknesses, their root causes, and the potential impact to business units.</t>
  </si>
  <si>
    <t>1.4.1.2 (B)</t>
  </si>
  <si>
    <t>The audit function validates controls related to the storage or transmission of confidential data.</t>
  </si>
  <si>
    <t>1.4.1.2 (I)</t>
  </si>
  <si>
    <t>The audit function regularly reviews management’s cyber risk appetite statement.</t>
  </si>
  <si>
    <t>1.4.1.3 (B)</t>
  </si>
  <si>
    <t>The audit function validates that the cyber risk management function is commensurate with the cyber risk and complexity.</t>
  </si>
  <si>
    <t>1.4.1.4 (B)</t>
  </si>
  <si>
    <t>The audit function validates that the cyber threat intelligence collection and collaboration are commensurate with the cyber risk and complexity.</t>
  </si>
  <si>
    <t>1.4.1.5 (B)</t>
  </si>
  <si>
    <t>The independent audit function validates that the cybersecurity controls function is commensurate with the cyber risk and complexity.</t>
  </si>
  <si>
    <t>2: Audit Function</t>
  </si>
  <si>
    <t>1.4.2.1 (A)</t>
  </si>
  <si>
    <t>A formal process is in place for the audit function to update its procedures based on changes to the evolving cyber threat landscape across other sectors the institution depends upon.</t>
  </si>
  <si>
    <t>1.4.2.1 (B)</t>
  </si>
  <si>
    <t>A formal process is in place for the audit function to update its procedures based on changes to the inherent cyber risk profile.</t>
  </si>
  <si>
    <t>1.4.2.1 (I)</t>
  </si>
  <si>
    <t>A formal process is in place for the audit function to update its procedures based on changes to the evolving cyber threat landscape across the sector.</t>
  </si>
  <si>
    <t>5: Staffing &amp; Training</t>
  </si>
  <si>
    <t>1: Staffing</t>
  </si>
  <si>
    <t>1.5.1.1 (A)</t>
  </si>
  <si>
    <t>A programme for talent recruitment, retention, and succession planning for the cybersecurity and resilience staff is in place.</t>
  </si>
  <si>
    <t>1.5.1.1 (B)</t>
  </si>
  <si>
    <t>Cybersecurity roles and responsibilities have been clearly identified and defined.</t>
  </si>
  <si>
    <t>1.5.1.1 (I)</t>
  </si>
  <si>
    <t>Management with appropriate cybersecurity knowledge and experience are responsible for leading the cybersecurity efforts.</t>
  </si>
  <si>
    <t>1.5.1.2 (B)</t>
  </si>
  <si>
    <t>Formal processes are in place to identify additional cybersecurity expertise, resources and tools needed to improve cybersecurity defences.</t>
  </si>
  <si>
    <t>1.5.1.2 (I)</t>
  </si>
  <si>
    <t>Staff members with cybersecurity responsibilities periodically renew the requisite qualifications for performing the necessary tasks of their positions.</t>
  </si>
  <si>
    <t>1.5.1.2 (A)</t>
  </si>
  <si>
    <t>Dedicated cybersecurity staff members develop, or contribute to developing, integrated enterprise-level security and cyber defence strategies.</t>
  </si>
  <si>
    <t>1.5.1.3 (B)</t>
  </si>
  <si>
    <t>Staff with cybersecurity responsibilities have the requisite qualifications to conduct the necessary tasks of the position.</t>
  </si>
  <si>
    <t>1.5.1.3 (I)</t>
  </si>
  <si>
    <t>Employment candidates, contractors, and third parties are subject to background verification proportional to the confidentiality of the data accessed, business requirements, and acceptable risk.</t>
  </si>
  <si>
    <t>1.5.1.3 (A)</t>
  </si>
  <si>
    <t>Employment candidates are subject to background verification , such as employment history and reference, proportional to the confidentiality of the data accessed, business requirements, and acceptable risk.</t>
  </si>
  <si>
    <t>1.5.1.4 (I)</t>
  </si>
  <si>
    <t>Audits or reviews are done to identify gaps in existing security capabilities and expertise.</t>
  </si>
  <si>
    <t>2: Training</t>
  </si>
  <si>
    <t>1.5.2.1 (A)</t>
  </si>
  <si>
    <t>A training policy is in place to routinely update its training to security staff to adapt to new threats.</t>
  </si>
  <si>
    <t>1.5.2.1 (B)</t>
  </si>
  <si>
    <t>Annual cybersecurity training includes cyber incident response, current cyber threats (e.g., phishing, spear phishing and social engineering), and emerging issues.</t>
  </si>
  <si>
    <t>1.5.2.1 (I)</t>
  </si>
  <si>
    <t>Management should ensure the effectiveness of cyber resilience for all levels of staff members (e.g., awareness of social engineering or phishing techniques).</t>
  </si>
  <si>
    <t>1.5.2.2 (A)</t>
  </si>
  <si>
    <t>Directors are provided with cybersecurity training that addresses how complex products, services, and lines of business affect the cyber risk.</t>
  </si>
  <si>
    <t>1.5.2.2 (B)</t>
  </si>
  <si>
    <t>Staff members receive cyber threat intelligence regularly and when prompted by highly visible cyber events or regulatory alerts.</t>
  </si>
  <si>
    <t>1.5.2.2 (I)</t>
  </si>
  <si>
    <t>Management should ensure that lessons learned from social engineering and phishing exercises are adequately included in cybersecurity awareness programmes.</t>
  </si>
  <si>
    <t>1.5.2.3 (B)</t>
  </si>
  <si>
    <t>A continuing training and skill development programme for cybersecurity staff is in place.</t>
  </si>
  <si>
    <t>1.5.2.3 (I)</t>
  </si>
  <si>
    <t>Retail customers and commercial clients receive cybersecurity awareness information on a regular basis.</t>
  </si>
  <si>
    <t>1.5.2.4 (B)</t>
  </si>
  <si>
    <t>Management ensure that adequate cybersecurity training is provided to relevant staff, which is appropriate to their job responsibilities.</t>
  </si>
  <si>
    <t>1.5.2.4 (I)</t>
  </si>
  <si>
    <t>Business units receive cybersecurity training relevant to their particular business risks.</t>
  </si>
  <si>
    <t>1.5.2.5 (B)</t>
  </si>
  <si>
    <t>Employees with privileged account permissions receive additional cybersecurity training commensurate with the levels of their responsibilities.</t>
  </si>
  <si>
    <t>1.5.2.6 (B)</t>
  </si>
  <si>
    <t>Business units are provided with cybersecurity training relevant to their particular business risks.</t>
  </si>
  <si>
    <t>2: Identification</t>
  </si>
  <si>
    <t>1: IT Asset Identification</t>
  </si>
  <si>
    <t>1: IT Asset Management</t>
  </si>
  <si>
    <t>2.1.1.1 (A)</t>
  </si>
  <si>
    <t>The supply chain risk is reviewed before the acquisition of mission-critical information systems including system components.</t>
  </si>
  <si>
    <t>2.1.1.1 (B)</t>
  </si>
  <si>
    <t>An inventory of the IT assets (including hardware, software, data, and systems hosted internally and externally) is maintained.</t>
  </si>
  <si>
    <t>2.1.1.1 (I)</t>
  </si>
  <si>
    <t>A process is in place to proactively manage systems when they approach their end-of-life (e.g., replacement) to limit cybersecurity risks.</t>
  </si>
  <si>
    <t>2.1.1.2 (A)</t>
  </si>
  <si>
    <t>Tools and/or processes are in place to enable tracking, updating, asset prioritising, and custom reporting of the IT asset inventory.</t>
  </si>
  <si>
    <t>2.1.1.2 (B)</t>
  </si>
  <si>
    <t>The IT assets (including hardware, software, data, and systems) are prioritised for cybersecurity protection based on the data classification and business value.</t>
  </si>
  <si>
    <t>2.1.1.2 (I)</t>
  </si>
  <si>
    <t>Changes are formally approved by an authorized individual or committee with appropriate knowledge, authority and with separation of duties.</t>
  </si>
  <si>
    <t>2.1.1.3 (A)</t>
  </si>
  <si>
    <t>Tools and/or processes are in place to detect and block unauthorised changes to software and hardware.</t>
  </si>
  <si>
    <t>2.1.1.3 (B)</t>
  </si>
  <si>
    <t>Management assign accountability for maintaining an inventory of the IT assets.</t>
  </si>
  <si>
    <t>2.1.1.3 (I)</t>
  </si>
  <si>
    <t>There is a formal IT change management process requires cybersecurity risk to be evaluated during the analysis, approval, testing, and reporting of changes.</t>
  </si>
  <si>
    <t>2.1.1.4 (A)</t>
  </si>
  <si>
    <t>The change management system has pre-defined thresholds for determining whether and when a cyber risk assessment of the impact of the change is required.</t>
  </si>
  <si>
    <t>2.1.1.4 (B)</t>
  </si>
  <si>
    <t>The IT asset inventory, including identification of critical IT assets, is updated at least annually to address new, relocated, re-purposed, and sunset IT assets.</t>
  </si>
  <si>
    <t>2: IT Configuration Management</t>
  </si>
  <si>
    <t>2.1.2.1 (I)</t>
  </si>
  <si>
    <t>A formal change request, documented approval, and an assessment of security implications are required for any changes to the baseline IT configurations.</t>
  </si>
  <si>
    <t>2.1.1.5 (B)</t>
  </si>
  <si>
    <t>A documented asset life-cycle process is in place to assess whether assets to be acquired are subject to appropriate cybersecurity safeguards.</t>
  </si>
  <si>
    <t>2.1.2.1 (A)</t>
  </si>
  <si>
    <t>Tools are implemented to detect and block any unauthorised changes to software and hardware.</t>
  </si>
  <si>
    <t>2.1.1.6 (B)</t>
  </si>
  <si>
    <t>A change management process is in place to request and approve changes to IT system configurations, hardware, software, applications, and security tools.</t>
  </si>
  <si>
    <t>2: Cyber Risk Identification &amp; Assessment</t>
  </si>
  <si>
    <t>2: Assessment Scope</t>
  </si>
  <si>
    <t>2.2.2.1 (A)</t>
  </si>
  <si>
    <t>The risk assessment is able to adjust to cater for widely known and emerging risks or risk management practices.</t>
  </si>
  <si>
    <t>1: Cyber Risk Identification</t>
  </si>
  <si>
    <t>2.2.1.1 (A)</t>
  </si>
  <si>
    <t>An enterprise-wide risk management function is established to incorporate cyber threat analysis and specific risk exposure as part of the enterprise risk assessment.</t>
  </si>
  <si>
    <t>2.2.1.1 (B)</t>
  </si>
  <si>
    <t>The cyber risk assessment is able to identify critical systems and high-risk transactions that warrant additional cybersecurity controls.</t>
  </si>
  <si>
    <t>2.2.1.1 (I)</t>
  </si>
  <si>
    <t>Cyber risk assessments are done to identify cybersecurity risks stemming from new products, services, or relationships.</t>
  </si>
  <si>
    <t>2.2.2.1 (I)</t>
  </si>
  <si>
    <t>The focus of the risk assessment has expanded beyond customer information to address all information assets (such as the internal information).</t>
  </si>
  <si>
    <t>2.2.2.1 (B)</t>
  </si>
  <si>
    <t>A cyber risk assessment focused on safeguarding customer information is able to identify reasonable and foreseeable cyber threats, the likelihood and potential damage of cyber threats, and the sufficiency of policies, procedures, and customer information systems.</t>
  </si>
  <si>
    <t>2.2.2.2 (B)</t>
  </si>
  <si>
    <t>The cyber risk assessment is updated regularly to address the deployment risk of new technologies, products, services, and connections.</t>
  </si>
  <si>
    <t>2.2.2.2 (I)</t>
  </si>
  <si>
    <t>The risk assessment considers the risk of using end-of-life (EOL) software and hardware components.</t>
  </si>
  <si>
    <t>3: Protection</t>
  </si>
  <si>
    <t>1: Infrastructure Protection Controls</t>
  </si>
  <si>
    <t>1: Network Protection</t>
  </si>
  <si>
    <t>3.1.1.1 (A)</t>
  </si>
  <si>
    <t>Tools are installed and/or processes are in place to block attempted access from unpatched employee-owned devices and third-party devices.</t>
  </si>
  <si>
    <t>3.1.1.1 (B)</t>
  </si>
  <si>
    <t>Network perimeter defence tools (e.g., border router and firewall) are used.</t>
  </si>
  <si>
    <t>3.1.1.1 (I)</t>
  </si>
  <si>
    <t>A risk-based solution is in place for the Internet hosting provider, such as web content delivery process, to mitigate the risk of any disruptive cyberattacks (e.g., DDoS attacks).</t>
  </si>
  <si>
    <t>3.1.1.10 (B)</t>
  </si>
  <si>
    <t>Control measures are in place to prevent unauthorised addition of new connections and removal of existing connections.</t>
  </si>
  <si>
    <t>3.1.1.11 (B)</t>
  </si>
  <si>
    <t>Tools are installed to block attempted access by unregistered devices to internal networks.</t>
  </si>
  <si>
    <t>3.1.1.12 (B)</t>
  </si>
  <si>
    <t>Domain Name System Security Extensions (DNSSEC) is deployed across the enterprise.</t>
  </si>
  <si>
    <t>3.1.1.2 (A)</t>
  </si>
  <si>
    <t>Network environments and virtual instances are designed and configured to restrict and monitor traffic between trusted and untrusted zones.</t>
  </si>
  <si>
    <t>3.1.1.2 (B)</t>
  </si>
  <si>
    <t>Based on a risk-based approach, all network ports are monitored on an on-going basis.</t>
  </si>
  <si>
    <t>3.1.1.2 (I)</t>
  </si>
  <si>
    <t>Guest wireless networks are fully segregated from the internal network(s). (*N/A if there are no wireless networks.)</t>
  </si>
  <si>
    <t>3.1.1.3 (B)</t>
  </si>
  <si>
    <t>Strong encryption is required for authentication and data transmission over wireless network. (*N/A if there are no wireless networks.)</t>
  </si>
  <si>
    <t>3.1.1.3 (I)</t>
  </si>
  <si>
    <t>The enterprise network is segmented in multiple, separate trust or security zones with defence-in-depth strategies (e.g. logical network segmentation, hard backups, air-gapping, etc.) to mitigate the risk of cyberattacks.</t>
  </si>
  <si>
    <t>3.1.1.4 (B)</t>
  </si>
  <si>
    <t>There is a firewall at each Internet connection and between any Demilitarized Zone (DMZ) and internal network(s).</t>
  </si>
  <si>
    <t>3.1.1.4 (I)</t>
  </si>
  <si>
    <t>Security controls are implemented for remote access to all administrative consoles, including restricted virtual systems.</t>
  </si>
  <si>
    <t>3.1.1.5 (B)</t>
  </si>
  <si>
    <t>Systems that are accessed from the Internet or by external parties are protected by firewalls or other similar devices.</t>
  </si>
  <si>
    <t>3.1.1.5 (I)</t>
  </si>
  <si>
    <t>Wireless network environments have perimeter firewalls that are implemented and configured to restrict unauthorised traffic. (*N/A if there are no wireless networks.)</t>
  </si>
  <si>
    <t>3.1.1.6 (B)</t>
  </si>
  <si>
    <t>Changes to firewall rules should be reviewed before becoming effective.</t>
  </si>
  <si>
    <t>3.1.1.6 (I)</t>
  </si>
  <si>
    <t>Wireless networks use strong encryption with encryption keys that are changed frequently. (*N/A if there are no wireless networks.)</t>
  </si>
  <si>
    <t>3.1.1.7 (B)</t>
  </si>
  <si>
    <t xml:space="preserve">The firewall rules should be regularly audited or verified at least annually. </t>
  </si>
  <si>
    <t>3.1.1.7 (I)</t>
  </si>
  <si>
    <t>Anti-spoofing measures are in place to detect and block forged source IP addresses from entering the network.</t>
  </si>
  <si>
    <t>3.1.1.8 (B)</t>
  </si>
  <si>
    <t>Intrusion detection/prevention systems (IDS/IPS) detect and block actual and attempted attacks or intrusions.</t>
  </si>
  <si>
    <t>3.1.1.9 (B)</t>
  </si>
  <si>
    <t>Technical controls are in place to prevent unauthorised devices, including rogue wireless access devices and removable media, from connecting to the internal network(s).</t>
  </si>
  <si>
    <t>2: System Configuration</t>
  </si>
  <si>
    <t>3.1.2.1 (A)</t>
  </si>
  <si>
    <t>Technical measures are in place to prevent the execution of unauthorised code on the owned or managed devices and systems components.</t>
  </si>
  <si>
    <t>3.1.2.1 (B)</t>
  </si>
  <si>
    <t>Implementation of systems configurations (for servers, desktops, routers, etc.) is in accordance with the industry standards, which are properly enforced on an on-going basis.</t>
  </si>
  <si>
    <t>3.1.2.1 (I)</t>
  </si>
  <si>
    <t>Critical systems supported by legacy technologies are regularly reviewed to identify for potential vulnerabilities, upgrade opportunities, or new defence layers.</t>
  </si>
  <si>
    <t>3.1.2.2 (B)</t>
  </si>
  <si>
    <t>Ports, functions, protocols and services are prohibited if they are no longer needed for business purposes.</t>
  </si>
  <si>
    <t>3.1.2.2 (I)</t>
  </si>
  <si>
    <t>Controls for unsupported systems are implemented and tested.</t>
  </si>
  <si>
    <t>3.1.2.2 (A)</t>
  </si>
  <si>
    <t>The institution proactively seeks to identify control gaps that may be used as part of a zero-day attack.</t>
  </si>
  <si>
    <t>3.1.2.3 (B)</t>
  </si>
  <si>
    <t>Access to make changes to systems configurations (including virtual machines and hypervisors) is controlled and monitored.</t>
  </si>
  <si>
    <t>3.1.2.4 (B)</t>
  </si>
  <si>
    <t>Programmes that can override system, object, network, virtual machine, and application controls are restricted, and proper authorisation is needed when used.</t>
  </si>
  <si>
    <t>3.1.2.5 (B)</t>
  </si>
  <si>
    <t>Administrative, physical, or technical controls are in place to prevent users without administrative responsibilities from installing unauthorised software.</t>
  </si>
  <si>
    <t>3.1.2.6 (B)</t>
  </si>
  <si>
    <t>Documented hardening standards should be in place for operating systems and network devices used in the organisation, and a process should be in place to ensure all devices (in data and voice networks) are hardened as per these standards.</t>
  </si>
  <si>
    <t>3.1.2.7 (B)</t>
  </si>
  <si>
    <t>Public-facing servers are routinely checked for integrity to limit the window of time a system is exposed to potential threats.</t>
  </si>
  <si>
    <t>3: Device Protection</t>
  </si>
  <si>
    <t>3.1.3.1 (B)</t>
  </si>
  <si>
    <t>System sessions are locked after a pre-defined period of inactivity and are terminated after pre-defined conditions are met.</t>
  </si>
  <si>
    <t>2: Access Control</t>
  </si>
  <si>
    <t>1: User Account Management</t>
  </si>
  <si>
    <t>3.2.1.1 (A)</t>
  </si>
  <si>
    <t>Based on the risk-based approach, user access controls are in place to prevent unauthorised access to collaborative computing devices and applications (e.g., networked white boards, cameras, microphones, online applications such as instant messaging and document sharing). (* N/A if collaborative computing devices are not used.)</t>
  </si>
  <si>
    <t>3.2.1.1 (B)</t>
  </si>
  <si>
    <t>Identification and authentication are required to manage the access to systems, applications, and hardware.</t>
  </si>
  <si>
    <t>3.2.1.2 (B)</t>
  </si>
  <si>
    <t>Access controls are in place, including password complexity and limits to password attempts and reuse.</t>
  </si>
  <si>
    <t>3.2.1.1 (I)</t>
  </si>
  <si>
    <t>Based on the risk-based approach, changes to user access permissions trigger automated notices (e.g. e-mails; Short Message Service (SMS); system alerts to the monitoring systems) to appropriate personnel.</t>
  </si>
  <si>
    <t>3.2.1.3 (B)</t>
  </si>
  <si>
    <t>All physical and logical access is removed immediately upon notification of involuntary termination or voluntary departure of an employee.</t>
  </si>
  <si>
    <t>3.2.1.4 (B)</t>
  </si>
  <si>
    <t>Changes to physical and logical user access, including those that result from voluntary and involuntary terminations, are submitted to and approved by appropriate personnel.</t>
  </si>
  <si>
    <t>3.2.1.5 (B)</t>
  </si>
  <si>
    <t>User access reviews are performed periodically for all systems and applications based on the risk exposure to the application or system.</t>
  </si>
  <si>
    <t>3.2.1.6 (B)</t>
  </si>
  <si>
    <t>All default passwords and unnecessary default accounts are changed before system implementation and on a regular basis.</t>
  </si>
  <si>
    <t>3.2.1.7 (B)</t>
  </si>
  <si>
    <t>All passwords are encrypted in storage and in transit.</t>
  </si>
  <si>
    <t>3.2.1.8 (B)</t>
  </si>
  <si>
    <t>The user accounts of the production and non-production environments are segregated to prevent unauthorised access or changes to information assets.</t>
  </si>
  <si>
    <t>2: User Account Provisioning</t>
  </si>
  <si>
    <t>3.2.2.1 (B)</t>
  </si>
  <si>
    <t>Employee access is granted to systems and confidential data based on job responsibilities and the principles of least privilege.</t>
  </si>
  <si>
    <t>3.2.2.2 (B)</t>
  </si>
  <si>
    <t>Employee access to systems and confidential data provides for separation of duties.</t>
  </si>
  <si>
    <t>3: Privileged User Account Management</t>
  </si>
  <si>
    <t>3.2.3.1 (B)</t>
  </si>
  <si>
    <t>Elevated privileges (e.g., administrator privileges) are limited and tightly controlled (e.g., assigned to individuals, not shared, and require stronger password controls).</t>
  </si>
  <si>
    <t>3.2.3.1 (I)</t>
  </si>
  <si>
    <t>Access controls are in place for database administrators to prevent unauthorised downloading or transmission of confidential data.</t>
  </si>
  <si>
    <t>3.2.3.2 (B)</t>
  </si>
  <si>
    <t>Administrators should either have two accounts: one for administrative use and one for general purpose, non-administrative tasks or their administrative privleges are enabled and then disabled based on demand.</t>
  </si>
  <si>
    <t>3.2.3.2 (I)</t>
  </si>
  <si>
    <t>Multifactor authentication (e.g., tokens, digital certificates) is used for employee access to high-risk systems as identified in the cyber risk assessment(s). (*N/A if no high risk systems.)</t>
  </si>
  <si>
    <t>4: Customer Access Management</t>
  </si>
  <si>
    <t>3.2.4.1 (A)</t>
  </si>
  <si>
    <t>Controls are in place to prevent malware and man-in-the-middle attacks for customer authentication in high-risk transactions.</t>
  </si>
  <si>
    <t>3.2.4.1 (B)</t>
  </si>
  <si>
    <t>Customer access to internet-based products or services requires authentication controls (e.g., layered controls, multifactor) that are commensurate with the risk.</t>
  </si>
  <si>
    <t>3.2.4.2 (A)</t>
  </si>
  <si>
    <t>Tokenisation should be considered to substitute unique values for confidential information (e.g., virtual credit card).</t>
  </si>
  <si>
    <t>3.2.4.2 (B)</t>
  </si>
  <si>
    <t>Customer service (e.g., the call centre) utilizes formal procedures to authenticate customers commensurate with the risk of the transaction or request.</t>
  </si>
  <si>
    <t>5: Physical Access Management</t>
  </si>
  <si>
    <t>3.2.5.1 (B)</t>
  </si>
  <si>
    <t>Physical security controls are used to prevent unauthorised access to IT hardware and telecommunication systems.</t>
  </si>
  <si>
    <t>3.2.5.2 (B)</t>
  </si>
  <si>
    <t>Physical access to high-risk or confidential systems is restricted, logged, and unauthorised access is blocked.</t>
  </si>
  <si>
    <t>6: Remote Access Management</t>
  </si>
  <si>
    <t>3.2.6.1 (B)</t>
  </si>
  <si>
    <t>Remote access to critical systems by employees, contractors, and third parties uses encrypted connections and multifactor authentication.</t>
  </si>
  <si>
    <t>7: Cryptographic Keys Access Management</t>
  </si>
  <si>
    <t>3.2.7.1 (B)</t>
  </si>
  <si>
    <t>Controls are in place to prevent unauthorised access to cryptographic keys.</t>
  </si>
  <si>
    <t>8: Third-Party Access Management</t>
  </si>
  <si>
    <t>3.2.8.1 (I)</t>
  </si>
  <si>
    <t>Strong authentication is used to secure all third-party access to the institution’s network and/or systems and applications.</t>
  </si>
  <si>
    <t>3: Data Security</t>
  </si>
  <si>
    <t>1: End-Point Data Security</t>
  </si>
  <si>
    <t>3.3.1.1 (A)</t>
  </si>
  <si>
    <t>Confidential data and applications on mobile devices are only accessible via a secure, isolated sandbox or a secure container.</t>
  </si>
  <si>
    <t>3.3.1.1 (B)</t>
  </si>
  <si>
    <t>Controls are in place to restrict the use of removable media to authorised personnel only.</t>
  </si>
  <si>
    <t>3.3.1.1 (I)</t>
  </si>
  <si>
    <t>Data loss prevention controls or devices are implemented for outbound communications (e.g., e-mail, FTP, Telnet, prevention of large file transfers).</t>
  </si>
  <si>
    <t>3.3.1.2 (B)</t>
  </si>
  <si>
    <t>Controls are in place to prevent unauthorised individuals from copying confidential data to removable media.</t>
  </si>
  <si>
    <t>3.3.1.2 (I)</t>
  </si>
  <si>
    <t>Mobile device management controls are in place, including the integrity scanning (e.g., jailbreak/rooted detection). (*N/A if mobile devices are not used.)</t>
  </si>
  <si>
    <t>3.3.1.3 (B)</t>
  </si>
  <si>
    <t>Antivirus and anti-malware tools are deployed on end-point devices (e.g., workstations, laptops, and mobile devices).</t>
  </si>
  <si>
    <t>3.3.1.3 (I)</t>
  </si>
  <si>
    <t>If mobile devices are allowed to connect to the corporate network for storing and accessing company information, capability for remote software version/patch validation should be in place. (*N/A if mobile devices are not used.)</t>
  </si>
  <si>
    <t>3.3.1.4 (B)</t>
  </si>
  <si>
    <t>Mobile devices with access to the institution’s data are centrally managed for antivirus and patch deployment. (*N/A if mobile devices are not used.)</t>
  </si>
  <si>
    <t>3.3.1.5 (B)</t>
  </si>
  <si>
    <t>Institution data on a mobile device is wiped remotely when that device is missing or stolen. (*N/A if mobile devices are not used.)</t>
  </si>
  <si>
    <t>3.3.1.6 (B)</t>
  </si>
  <si>
    <t>A control process is in place to destroy or wipe data on hardware and portable/mobile media when a device is no longer needed.</t>
  </si>
  <si>
    <t>2: Data Protection</t>
  </si>
  <si>
    <t>3.3.2.1 (I)</t>
  </si>
  <si>
    <t>Tools are adopted to prevent unauthorized access to or exfiltration of confidential data.</t>
  </si>
  <si>
    <t>3.3.2.1 (A)</t>
  </si>
  <si>
    <t>Confidential data are encrypted in transit across private connections (e.g., frame relay and T1) and within the trusted zones.</t>
  </si>
  <si>
    <t>3.3.2.1 (B)</t>
  </si>
  <si>
    <t>Confidential data are encrypted when transmitted across public or untrusted networks (e.g., the Internet).</t>
  </si>
  <si>
    <t>3.3.2.2 (A)</t>
  </si>
  <si>
    <t>The data classification and risk assessment policies should include the criteria for encryption of select data at rest.</t>
  </si>
  <si>
    <t>3.3.2.2 (B)</t>
  </si>
  <si>
    <t>Mobile devices (e.g., laptops, tablets, and removable media) are encrypted if used to store confidential data. (*N/A if mobile devices are not used.)</t>
  </si>
  <si>
    <t>3.3.2.3 (B)</t>
  </si>
  <si>
    <t>Use of customer data in non-production environments (e.g. testing environment) complies with legal, regulatory, and internal policy requirements for concealing or removing of sensitive data elements.</t>
  </si>
  <si>
    <t>3: Data Disposal</t>
  </si>
  <si>
    <t>3.3.3.1 (B)</t>
  </si>
  <si>
    <t>Polices and processes are in place to dispose or destroy data and within expected time frames.</t>
  </si>
  <si>
    <t>4: Secure Coding</t>
  </si>
  <si>
    <t>1: Secure Development</t>
  </si>
  <si>
    <t>3.4.1.1 (A)</t>
  </si>
  <si>
    <t>A risk-based, information assurance function is in place to evaluate the security of internal applications.</t>
  </si>
  <si>
    <t>3.4.1.1 (B)</t>
  </si>
  <si>
    <t>Developers working for the institution should follow secure programme coding practices that meet industry standards.</t>
  </si>
  <si>
    <t>3.4.1.1 (I)</t>
  </si>
  <si>
    <t>Processes are in place to mitigate vulnerabilities identified as part of the secure development of systems and applications.</t>
  </si>
  <si>
    <t>3.4.1.2 (A)</t>
  </si>
  <si>
    <t>Based on a risk-based approach and focusing on high-risk applications, vulnerabilities identified through a static code analysis are remediated before implementing newly developed or changed applications into production.</t>
  </si>
  <si>
    <t>3.4.1.2 (B)</t>
  </si>
  <si>
    <t>Based on a risk-based approach, the security controls of internally developed software are periodically reviewed and tested. (*N/A if there is no software development.)</t>
  </si>
  <si>
    <t>3.4.1.2 (I)</t>
  </si>
  <si>
    <t>The security of applications, including Web-based applications connected to the Internet, is tested against known types of cyber attacks (e.g., SQL injection, cross-site scripting, buffer overflow) before implementation or following significant changes.</t>
  </si>
  <si>
    <t>3.4.1.3 (A)</t>
  </si>
  <si>
    <t>All interdependencies between applications and services have been identified and reviewed for adequacy.</t>
  </si>
  <si>
    <t>3.4.1.3 (B)</t>
  </si>
  <si>
    <t>Based on a risk-based approach, security controls in internally developed software code are reviewed before migrating the code to production. (*N/A if there is no software development.)</t>
  </si>
  <si>
    <t>3.4.1.4 (A)</t>
  </si>
  <si>
    <t>Based on a risk-based approach and focusing on high-risk applications, code reviews are completed on internally developed or vendor-provided custom applications to ensure that there are no security gaps.</t>
  </si>
  <si>
    <t>3.4.1.4 (B)</t>
  </si>
  <si>
    <t>Control process should be in place to review and assess the need to hold the intellectual property and production code in escrow. (*N/A if there is no production code to hold in escrow.)</t>
  </si>
  <si>
    <t>3.4.1.5 (B)</t>
  </si>
  <si>
    <t>Based on a risk-based approach, security testing should occur at the unit testing, system integration testing and user acceptance testing for applications, including mobile applications. (*N/A if there is no software development.)</t>
  </si>
  <si>
    <t>5: Patch Management</t>
  </si>
  <si>
    <t>1: Patch Management Programme</t>
  </si>
  <si>
    <t>3.5.1.1 (A)</t>
  </si>
  <si>
    <t>Patch monitoring software is installed on all servers to identify any missing patches for the operating system software, middleware, database, and other key software.</t>
  </si>
  <si>
    <t>3.5.1.1 (B)</t>
  </si>
  <si>
    <t>A patch management programme is implemented to ensure that software and firmware patches are applied in a timely manner.</t>
  </si>
  <si>
    <t>3.5.1.1 (I)</t>
  </si>
  <si>
    <t>Tools and/or processes are used to identify missing security patches as well as the number of days since each patch became available.</t>
  </si>
  <si>
    <t>3.5.1.2 (A)</t>
  </si>
  <si>
    <t>Patch management reports are reviewed to ensure that security patches are tested and implemented within aggressive time frames (e.g., 0-30 days).</t>
  </si>
  <si>
    <t>3.5.1.2 (B)</t>
  </si>
  <si>
    <t>Systems are configured to retrieve patches from official sources.</t>
  </si>
  <si>
    <t>3.5.1.2 (I)</t>
  </si>
  <si>
    <t>Missing patches across all environments are prioritized and tracked.</t>
  </si>
  <si>
    <t>3.5.1.3 (B)</t>
  </si>
  <si>
    <t>Patch management reports are reviewed and reflect missing security patches and a proper follow-up process is in place.</t>
  </si>
  <si>
    <t>2: Patch Assessment &amp; Testing</t>
  </si>
  <si>
    <t>3.5.2.1 (B)</t>
  </si>
  <si>
    <t>Patches are tested before being applied to systems and/or software.</t>
  </si>
  <si>
    <t>3.5.2.1 (I)</t>
  </si>
  <si>
    <t>Operational impact is evaluated before deploying security patches.</t>
  </si>
  <si>
    <t>3.5.2.2 (B)</t>
  </si>
  <si>
    <t>A formal process is in place to acquire, test, and deploy software patches based on criticality.</t>
  </si>
  <si>
    <t>3.5.2.2 (I)</t>
  </si>
  <si>
    <t>Patches for high-risk vulnerabilities are tested and applied when released or the risk is accepted and accountability assigned.</t>
  </si>
  <si>
    <t>6: Remediation Management</t>
  </si>
  <si>
    <t>1: Issues Management</t>
  </si>
  <si>
    <t>3.6.1.1 (A)</t>
  </si>
  <si>
    <t>The maintenance and repair of organizational assets are performed by authorised individuals with approved and controlled tools only.</t>
  </si>
  <si>
    <t>3.6.1.1 (B)</t>
  </si>
  <si>
    <t>Issues identified in cyber risk assessments are prioritised and resolved based on criticality and within the time frames established in the response to the assessment report.</t>
  </si>
  <si>
    <t>3.6.1.1 (I)</t>
  </si>
  <si>
    <t>The simulation testing is repeated to confirm that medium- and high-risk, exploitable vulnerabilities have been resolved.</t>
  </si>
  <si>
    <t>3.6.1.2 (A)</t>
  </si>
  <si>
    <t>The maintenance and repair of organizational assets are logged and reviewed in a timely manner.</t>
  </si>
  <si>
    <t>3.6.1.2 (B)</t>
  </si>
  <si>
    <t>Formal processes are in place to resolve weaknesses identified during the penetration/simulation testing.</t>
  </si>
  <si>
    <t>3.6.1.3 (A)</t>
  </si>
  <si>
    <t>All high risk issues identified in the penetration/simulation testing, vulnerability scanning, and other testing are escalated to the board or an appropriate board committee for risk acceptance with adequate mitigating measures if not resolved in a timely manner.</t>
  </si>
  <si>
    <t>2: Testing After Remediation</t>
  </si>
  <si>
    <t>3.6.2.1 (B)</t>
  </si>
  <si>
    <t>Remediation efforts are confirmed by conducting a follow-up vulnerability scan.</t>
  </si>
  <si>
    <t>3: Incident Forensics</t>
  </si>
  <si>
    <t>3.6.3.1 (I)</t>
  </si>
  <si>
    <t>Security investigations, forensic analysis, and remediation are performed by qualified staff or third parties.</t>
  </si>
  <si>
    <t>3.6.3.2 (I)</t>
  </si>
  <si>
    <t>Generally accepted and appropriate forensic procedures, including chain of custody, are used to gather and present evidence to support potential legal action.</t>
  </si>
  <si>
    <t>4: Detection</t>
  </si>
  <si>
    <t>1: Vulnerability Detection</t>
  </si>
  <si>
    <t>1: Anti-Virus &amp; Anti-Malware</t>
  </si>
  <si>
    <t>4.1.1.1 (B)</t>
  </si>
  <si>
    <t>Antivirus and anti-malware tools, used to detect attack and protect devices, are updated automatically.</t>
  </si>
  <si>
    <t>4.1.1.1 (I)</t>
  </si>
  <si>
    <t>E-mails and attachments are automatically scanned to detect malware and are blocked when malware is present.</t>
  </si>
  <si>
    <t>4.1.1.2 (B)</t>
  </si>
  <si>
    <t>E-mail protection mechanisms are used to filter for common cyber threats (e.g., attached malware or malicious links).</t>
  </si>
  <si>
    <t>2: Penetration / Simulation Testing</t>
  </si>
  <si>
    <t>4.1.2.1 (A)</t>
  </si>
  <si>
    <t>Vulnerability scanning is rotated to scan all high-risk systems in production environment throughout the year.</t>
  </si>
  <si>
    <t>4.1.2.1 (B)</t>
  </si>
  <si>
    <t>Penetration testing and vulnerability scanning are conducted and analysed routinely according to the risk assessment for business systems and internal network.</t>
  </si>
  <si>
    <t>4.1.2.1 (I)</t>
  </si>
  <si>
    <t>Audit or risk management resources review the simulation testing scope and results to help determine the need for rotating companies based on the quality of the work.</t>
  </si>
  <si>
    <t>4.1.2.2 (A)</t>
  </si>
  <si>
    <t>Intelligence-led Cyber Attack Simulation Testing (iCAST) is conducted to detect control gaps in employee behaviour, security defences, policies, and resources. 
Threat Intelligence Report is used as input for the Simulation Testing.</t>
  </si>
  <si>
    <t>4.1.2.2 (B)</t>
  </si>
  <si>
    <t>Penetration testing is performed on web-based systems or devices before they are launched or undergo significant change.</t>
  </si>
  <si>
    <t>4.1.2.2 (I)</t>
  </si>
  <si>
    <t>Threat Intelligence is leveraged to design testing scenarios for performing intelligence-led Cyber Attack Simulation Testing (iCAST).</t>
  </si>
  <si>
    <t>2: Anomalous Activity Detection</t>
  </si>
  <si>
    <t>1: Log Monitoring &amp; Analysis</t>
  </si>
  <si>
    <t>4.2.1.1 (B)</t>
  </si>
  <si>
    <t>Logs of physical and/or logical access are reviewed following events.</t>
  </si>
  <si>
    <t>4.2.1.1 (I)</t>
  </si>
  <si>
    <t>Audit logs are backed up to a centralized log server or media to prevent unauthorized changes to the logs.</t>
  </si>
  <si>
    <t>4.2.1.2 (B)</t>
  </si>
  <si>
    <t>Access to critical systems by third parties is monitored.</t>
  </si>
  <si>
    <t>4.2.1.3 (B)</t>
  </si>
  <si>
    <t>Activities performed by privileged IDs are monitored.</t>
  </si>
  <si>
    <t>4.2.1.4 (B)</t>
  </si>
  <si>
    <t>Time synchronistion with a centralised and secure time source (such as NTP server) should be in place for the production environment.</t>
  </si>
  <si>
    <t>4.2.1.5 (B)</t>
  </si>
  <si>
    <t>Systems or devices are in place to detect anomalous behaviour during the authentication process by the customer, employee, and third-party.</t>
  </si>
  <si>
    <t>4.2.1.6 (B)</t>
  </si>
  <si>
    <t>Based on a risk-based approach, audit log records are reviewed regularly and retained in a secure manner.</t>
  </si>
  <si>
    <t>4.2.1.7 (B)</t>
  </si>
  <si>
    <t>Logs provide traceability for all system access by individual users.</t>
  </si>
  <si>
    <t>4.2.1.8 (B)</t>
  </si>
  <si>
    <t>Logging practice and thresholds for security logging are evaluated periodically to ensure that appropriate log management is in place.</t>
  </si>
  <si>
    <t>2: Security Information &amp; Event Management</t>
  </si>
  <si>
    <t>4.2.2.1 (A)</t>
  </si>
  <si>
    <t>Anomalous activities and other network and system alerts are correlated across business units to detect and prevent multi-faceted attacks (e.g., simultaneous account takeover and DDoS attack).</t>
  </si>
  <si>
    <t>4.2.2.1 (B)</t>
  </si>
  <si>
    <t>A process is in place to detect anomalous activities through monitoring across the environment.</t>
  </si>
  <si>
    <t>4.2.2.1 (I)</t>
  </si>
  <si>
    <t>Tools to detect unauthorized data mining are installed.</t>
  </si>
  <si>
    <t>4.2.2.2 (B)</t>
  </si>
  <si>
    <t>Thresholds have been established to determine activity within logs that would warrant management response.</t>
  </si>
  <si>
    <t>4.2.2.2 (I)</t>
  </si>
  <si>
    <t>Tools actively monitor security logs for anomalous behaviour and alert within established parameters.</t>
  </si>
  <si>
    <t>4.2.2.3 (I)</t>
  </si>
  <si>
    <t>Processes are in place to monitor potential and unusual insider activities that could lead to data theft or destruction.</t>
  </si>
  <si>
    <t>3: Customer Transaction Monitoring</t>
  </si>
  <si>
    <t>4.2.3.1 (A)</t>
  </si>
  <si>
    <t>External transfers from customer accounts generate alerts and require review and authorization if anomalous behaviour is detected.</t>
  </si>
  <si>
    <t>4.2.3.1 (B)</t>
  </si>
  <si>
    <t>Customer transactions generating anomalous activity alerts are monitored and reviewed.</t>
  </si>
  <si>
    <t>4.2.3.1 (I)</t>
  </si>
  <si>
    <t>An automated tool triggers system and/or fraud alerts when customer logins occur within a short period of time but from physically distant IP locations.</t>
  </si>
  <si>
    <t>4.2.2.2 (A)</t>
  </si>
  <si>
    <t>A system is in place to monitor and analyse employee behaviour (network use patterns, work hours, and known devices) to alert on anomalous activities.</t>
  </si>
  <si>
    <t>4.2.3.2 (B)</t>
  </si>
  <si>
    <t>Online customer transactions are actively monitored for anomalous behaviour.</t>
  </si>
  <si>
    <t>4.2.2.3 (A)</t>
  </si>
  <si>
    <t>Measures for monitoring sensitive data or files are implemented to prevent loss of senstive data.</t>
  </si>
  <si>
    <t>4.2.2.4 (A)</t>
  </si>
  <si>
    <t>Technical measures apply defence-in-depth techniques for detection and timely response to network-based attacks associated with anomalous ingress or egress traffic patterns and/or DDoS attacks.</t>
  </si>
  <si>
    <t>3: Cyber Incident Detection</t>
  </si>
  <si>
    <t>1: Event Monitoring</t>
  </si>
  <si>
    <t>4.3.1.1 (I)</t>
  </si>
  <si>
    <t>A normal network activity baseline is established.</t>
  </si>
  <si>
    <t>4.3.1.2 (I)</t>
  </si>
  <si>
    <t>Controls or tools (e.g., data loss prevention) are in place to detect potential unauthorized or unintentional transmissions of confidential data.</t>
  </si>
  <si>
    <t>4.3.1.1 (B)</t>
  </si>
  <si>
    <t>Processes are in place to monitor for the presence of unauthorised users, devices, connections, and software.</t>
  </si>
  <si>
    <t>4.3.1.3 (I)</t>
  </si>
  <si>
    <t>Specialized security monitoring is used for critical assets.</t>
  </si>
  <si>
    <t>4.3.1.2 (B)</t>
  </si>
  <si>
    <t>Responsibilities for monitoring and reporting suspicious systems activities have been assigned.</t>
  </si>
  <si>
    <t>4.3.1.3 (B)</t>
  </si>
  <si>
    <t>The physical environment is monitored to detect potential unauthorised access.</t>
  </si>
  <si>
    <t>4.3.1.4 (B)</t>
  </si>
  <si>
    <t>A process is in place to correlate event information from multiple sources (e.g., network, application, or firewall).</t>
  </si>
  <si>
    <t>2: Detection &amp; Alert</t>
  </si>
  <si>
    <t>4.3.2.1 (A)</t>
  </si>
  <si>
    <t>Automated tools are installed to detect unauthorized changes to critical system files, firewalls, IPS, IDS, or other security devices.</t>
  </si>
  <si>
    <t>4.3.2.1 (B)</t>
  </si>
  <si>
    <t>Mechanisms (e.g., antivirus alerts, log event alerts) are in place to alert the security monitoring function and management to potential attacks.</t>
  </si>
  <si>
    <t>4.3.2.1 (I)</t>
  </si>
  <si>
    <t>A process is in place to discover infiltration, before the attacker traverses across systems, establishes a foothold, steals information, or causes damage to data and systems.</t>
  </si>
  <si>
    <t>4.3.2.2 (A)</t>
  </si>
  <si>
    <t>Real-time network monitoring and detection tools are implemented.</t>
  </si>
  <si>
    <t>4.3.2.2 (B)</t>
  </si>
  <si>
    <t>Alert parameters are set for detecting cyber incidents that prompt mitigating actions.</t>
  </si>
  <si>
    <t>4.3.2.2 (I)</t>
  </si>
  <si>
    <t>Incidents are detected in real time through automated processes that include instant alerts to appropriate personnel who can respond immediately such as the security monitoring function.</t>
  </si>
  <si>
    <t>4.3.2.3 (A)</t>
  </si>
  <si>
    <t>Real-time alerts are automatically sent to the responsible team/function or centralised security operations centre (e.g. the security monitoring or incident response function) for action.</t>
  </si>
  <si>
    <t>4.3.2.3 (B)</t>
  </si>
  <si>
    <t>System performance reports contain information that can be used as a risk indicator to detect cyber incidents.</t>
  </si>
  <si>
    <t>4.3.2.3 (I)</t>
  </si>
  <si>
    <t>Network and system alerts are correlated across business units to better detect and prevent multifaceted attacks.</t>
  </si>
  <si>
    <t>4.3.2.4 (A)</t>
  </si>
  <si>
    <t>Tools are in place to actively correlate event information from multiple sources and send alerts based on established parameters.</t>
  </si>
  <si>
    <t>4.3.2.4 (B)</t>
  </si>
  <si>
    <t>Tools and processes are in place to detect, alert, and trigger the incident response programme whenever anomalous behaviors of insider activities, attack patterns or signatures are detected.</t>
  </si>
  <si>
    <t>4.3.2.5 (A)</t>
  </si>
  <si>
    <t>Incident detection processes are in place and with the capability of correlating events across the enterprise.</t>
  </si>
  <si>
    <t>4.3.2.6 (A)</t>
  </si>
  <si>
    <t>Sophisticated and adaptive technologies are deployed that can detect and alert the incident response team of specific tasks when threat indicators across the enterprise indicate potential external and internal threats.</t>
  </si>
  <si>
    <t>4: Threat Monitoring &amp; Analysis</t>
  </si>
  <si>
    <t>1: Threat Analysis</t>
  </si>
  <si>
    <t>4.4.1.1 (B)</t>
  </si>
  <si>
    <t>Processes are in place to monitor threat intelligence to discover emerging threats.</t>
  </si>
  <si>
    <t>4.4.1.1 (I)</t>
  </si>
  <si>
    <t>The threat intelligence and analysis process is assigned to a specific group or individual.</t>
  </si>
  <si>
    <t>4.4.1.2 (I)</t>
  </si>
  <si>
    <t>Security processes and technology are centralized and coordinated in a Security Operations Centre (SOC) or equivalent.</t>
  </si>
  <si>
    <t>4.4.1.1 (A)</t>
  </si>
  <si>
    <t>Threat intelligence sources that address all components of the threat profile are prioritized and monitored.</t>
  </si>
  <si>
    <t>4.4.1.3 (I)</t>
  </si>
  <si>
    <t>Monitoring systems operate continuously with adequate support for efficient incident handling.</t>
  </si>
  <si>
    <t>4.4.1.2 (A)</t>
  </si>
  <si>
    <t>Threat intelligence is analysed to develop threat summary reports including cyber risk details and specific actions.</t>
  </si>
  <si>
    <t>4.4.1.3 (A)</t>
  </si>
  <si>
    <t>Threat intelligence is viewed within the context of the institution’s risk profile and risk appetite to prioritize mitigating actions in anticipation of threats.</t>
  </si>
  <si>
    <t>4.4.1.4 (A)</t>
  </si>
  <si>
    <t>Threat intelligence is used to update IT security architecture and IT configuration standards.</t>
  </si>
  <si>
    <t>4.4.1.5 (A)</t>
  </si>
  <si>
    <t>The institution uses multiple sources of intelligence, correlated log analysis, alerts, internal traffic flows, and geopolitical events to predict potential future attacks and attack trends.</t>
  </si>
  <si>
    <t>5: Response &amp; Recovery</t>
  </si>
  <si>
    <t>1: Response Planning</t>
  </si>
  <si>
    <t>1: Incident Response Plans</t>
  </si>
  <si>
    <t>5.1.1.1 (A)</t>
  </si>
  <si>
    <t>Methods for responding to and recovering from cyber incidents are tightly woven throughout the business units’ disaster recovery, business continuity, and crisis management plans.</t>
  </si>
  <si>
    <t>5.1.1.1 (B)</t>
  </si>
  <si>
    <t>A policy and process is in place to set out the procedures on how to react and respond to cyber incidents and controls for digital forensic.</t>
  </si>
  <si>
    <t>5.1.1.1 (I)</t>
  </si>
  <si>
    <t>Due diligence has been performed on technical sources, consultants, or forensic service firms that could be called upon to assist the institution during or following an incident.</t>
  </si>
  <si>
    <t>5.1.1.2 (A)</t>
  </si>
  <si>
    <t>Multiple systems, programmes, or processes are implemented into a comprehensive cyber resilience programme to sustain, minimize, and recover operations from an array of potentially disruptive and destructive cyber incidents.</t>
  </si>
  <si>
    <t>5.1.1.2 (B)</t>
  </si>
  <si>
    <t>The incident response plan is designed to prioritise cyber incidents, enabling a rapid response and data recovery.</t>
  </si>
  <si>
    <t>5.1.1.2 (I)</t>
  </si>
  <si>
    <t>Plans are in place to re-route or substitute critical functions and/or services that may be affected by a successful cyberattack.</t>
  </si>
  <si>
    <t>5.1.1.3 (A)</t>
  </si>
  <si>
    <t>A process is in place to continuously improve the incident response plan which is designed to ensure recovery from disruption of services, assurance of data integrity, and recovery of lost or corrupted data following a cyber incident.</t>
  </si>
  <si>
    <t>5.1.1.3 (B)</t>
  </si>
  <si>
    <t>Business impact analysis, business continuity, disaster recovery, crisis management plans, and data backup programmes are in place to recover operations following a cyber incident.</t>
  </si>
  <si>
    <t>5.1.1.3 (I)</t>
  </si>
  <si>
    <t>A direct cooperative or contractual agreement(s) is in place with an incident response organization(s) or provider(s) to assist rapidly with mitigation efforts.</t>
  </si>
  <si>
    <t>5.1.1.4 (I)</t>
  </si>
  <si>
    <t>Lessons learned from real-life cyber incidents and attacks are used to improve the risk mitigation capabilities and the incident response plan.</t>
  </si>
  <si>
    <t>5.1.1.4 (B)</t>
  </si>
  <si>
    <t>Alternative processes have been established to continue critical activity within a reasonable time period.</t>
  </si>
  <si>
    <t>5.1.1.5 (I)</t>
  </si>
  <si>
    <t>Any changes to the processes, systems/applications or the access of the entitlements necessary for cyber incident management are reviewed by management for formal approval before implementation.</t>
  </si>
  <si>
    <t>2: Incident Response Testing</t>
  </si>
  <si>
    <t>5.1.2.1 (A)</t>
  </si>
  <si>
    <t>Resilience testing is comprehensive and coordinated across all critical business functions.</t>
  </si>
  <si>
    <t>5.1.2.1 (B)</t>
  </si>
  <si>
    <t>Widely reported events and different scenarios, including (i) losses of both production and backup systems and sites; (ii) massive destruction or alternation of data; or (iii) data corruption of both current and backup copies, are used to improve incident detection and response.</t>
  </si>
  <si>
    <t>5.1.2.2 (B)</t>
  </si>
  <si>
    <t>Regular testing of system and data integrity and recoverability from multiple copies of data backups is conducted to verify these data are accessible and usable.</t>
  </si>
  <si>
    <t>5.1.2.3 (B)</t>
  </si>
  <si>
    <t>Business continuity and data recovery testing is conducted at least annually and involves collaboration with critical third parties.</t>
  </si>
  <si>
    <t>5.1.2.1 (I)</t>
  </si>
  <si>
    <t>Cyberattack scenarios are analysed to determine potential impact to critical business processes.</t>
  </si>
  <si>
    <t>5.1.2.2 (A)</t>
  </si>
  <si>
    <t>The institution validates that it is able to recover from cyber events similar to by known sophisticated attacks at other organizations.</t>
  </si>
  <si>
    <t>5.1.2.2 (I)</t>
  </si>
  <si>
    <t>Resilience testing includes scenarios based on analysis and identification of realistic and highly likely new and emerging cyber threats.</t>
  </si>
  <si>
    <t>5.1.2.3 (A)</t>
  </si>
  <si>
    <t>Incident response testing evaluates, from an attacker's perspective, on how its assets at critical third parties may be targeted.</t>
  </si>
  <si>
    <t>5.1.2.3 (I)</t>
  </si>
  <si>
    <t>The critical online systems and processes are tested to withstand stresses for extended periods.</t>
  </si>
  <si>
    <t>5.1.2.4 (A)</t>
  </si>
  <si>
    <t>A process is in place to correct root causes for problems discovered during cybersecurity resilience testing.</t>
  </si>
  <si>
    <t>5.1.2.4 (I)</t>
  </si>
  <si>
    <t>The results of cyber event exercises are used to improve the incident response plan and automated triggers.</t>
  </si>
  <si>
    <t>5.1.2.5 (A)</t>
  </si>
  <si>
    <t>Cyber incident scenarios involving significant financial loss are used to stress test the cyber risk management.</t>
  </si>
  <si>
    <t>5.1.2.6 (A)</t>
  </si>
  <si>
    <t>Testing needs to be done to ensure the ability to shift business processes or functions between different processing centres or technology systems for cyber incidents without interruption to business or loss of productivity or data.</t>
  </si>
  <si>
    <t>3: Incident Response Team</t>
  </si>
  <si>
    <t>5.1.3.1 (B)</t>
  </si>
  <si>
    <t>The incident response team includes individuals with relevant expertise and have clearly defined role and responsibilities.</t>
  </si>
  <si>
    <t>5.1.3.1 (I)</t>
  </si>
  <si>
    <t>The incident response team coordinates and communicates with internal and external stakeholders during or following a cyberattack.</t>
  </si>
  <si>
    <t>2: Incident Management</t>
  </si>
  <si>
    <t>1: Incident Containment</t>
  </si>
  <si>
    <t>5.2.1.1 (B)</t>
  </si>
  <si>
    <t>A process is in place to help contain and control cyber incidents to prevent further unauthorised access to customer information and restore operations with minimal service disruption.</t>
  </si>
  <si>
    <t>5.2.1.2 (B)</t>
  </si>
  <si>
    <t>Containment and mitigation strategies are developed for multiple incident types (e.g., DDoS, malware).</t>
  </si>
  <si>
    <t>2: Mitigation, Analysis &amp; Investigation</t>
  </si>
  <si>
    <t>5.2.2.1 (I)</t>
  </si>
  <si>
    <t>Analysis of security incidents is performed in the early stages of an intrusion to minimize the impact of the incident.</t>
  </si>
  <si>
    <t>5.2.2.1 (B)</t>
  </si>
  <si>
    <t>Appropriate third parties are identified to be called upon, as needed, to provide mitigation services.</t>
  </si>
  <si>
    <t>5.2.2.2 (I)</t>
  </si>
  <si>
    <t>Processes are in place to ensure that restored IT assets are appropriately reconfigured and thoroughly tested before re-use in the operation.</t>
  </si>
  <si>
    <t>5.2.2.2 (B)</t>
  </si>
  <si>
    <t>Processes are in place to ensure IT assets damaged by a cyber incident are quarantined, removed, disposed of, and/or replaced.</t>
  </si>
  <si>
    <t>5.2.2.3 (B)</t>
  </si>
  <si>
    <t>Processes are in place to trigger the incident response programme when an incident occurs at a third party.</t>
  </si>
  <si>
    <t>3: Collaboration Between Incident Management &amp; Threat Intelligence</t>
  </si>
  <si>
    <t>5.2.3.1 (A)</t>
  </si>
  <si>
    <t>If available, digital forensic records are used to support incident investigation analysis and mitigation and improve the cybersecurity measures and policies.</t>
  </si>
  <si>
    <t>5.2.3.2 (A)</t>
  </si>
  <si>
    <t>The incident management function collaborates effectively with the cyber threat intelligence function during an incident.</t>
  </si>
  <si>
    <t>5.2.3.3 (A)</t>
  </si>
  <si>
    <t>Links between threat intelligence, network operations, and incident response allow for proactive response to potential incidents.</t>
  </si>
  <si>
    <t>3: Escalation and Reporting</t>
  </si>
  <si>
    <t>1: Escalation &amp; Communication</t>
  </si>
  <si>
    <t>5.3.1.1 (B)</t>
  </si>
  <si>
    <t>Communication and escalation channels exist to provide employees a means for reporting cyber events in a timely manner.</t>
  </si>
  <si>
    <t>5.3.1.1 (I)</t>
  </si>
  <si>
    <t>Employees that are essential to mitigate the risk (e.g., fraud, business resilience) know their roles in incident escalation.</t>
  </si>
  <si>
    <t>5.3.1.2 (B)</t>
  </si>
  <si>
    <t>Procedures exist to notify customers, regulators, and law enforcement as required or necessary when the institution becomes aware of an incident involving the unauthorised access to or use of sensitive customer information.</t>
  </si>
  <si>
    <t>5.3.1.2 (I)</t>
  </si>
  <si>
    <t>A communication plan is used to notify other organizations, including third parties, of incidents that may affect them or their customers.</t>
  </si>
  <si>
    <t>5.3.1.3 (B)</t>
  </si>
  <si>
    <t>Criteria have been established for escalating cyber incidents or vulnerabilities to the senior management based on the potential impact and criticality of the risk.</t>
  </si>
  <si>
    <t>5.3.1.3 (I)</t>
  </si>
  <si>
    <t>An external communication plan is used for notifying media regarding incidents when applicable.</t>
  </si>
  <si>
    <t>5.3.1.4 (B)</t>
  </si>
  <si>
    <t>Regulators, law enforcement, and service providers, as appropriate, are notified when the institution is aware of any unauthorised access to systems or a cyber incident occurs that could result in degradation of services.</t>
  </si>
  <si>
    <t>2: Incident Reporting</t>
  </si>
  <si>
    <t>5.3.2.1 (A)</t>
  </si>
  <si>
    <t>The institution has established quantitative and qualitative metrics for the cyber incident response process.</t>
  </si>
  <si>
    <t>5.3.2.1 (B)</t>
  </si>
  <si>
    <t>Cyber incidents are classified, logged, and tracked.</t>
  </si>
  <si>
    <t>5.3.2.1 (I)</t>
  </si>
  <si>
    <t>Tracked cyber incidents are correlated for trend analysis and reporting.</t>
  </si>
  <si>
    <t>5.3.2.2 (A)</t>
  </si>
  <si>
    <t>Detailed metrics, dashboards, and/or scorecards outlining cyber incidents and events are provided to management and are part of the board meeting package.</t>
  </si>
  <si>
    <t>5.3.2.2 (B)</t>
  </si>
  <si>
    <t>A process exists to contact personnel who are responsible for analysing and responding to an incident.</t>
  </si>
  <si>
    <t>5.3.2.3 (B)</t>
  </si>
  <si>
    <t>An annual report of cyber incidents or violations is prepared for the board or an appropriate board committee to review.</t>
  </si>
  <si>
    <t>5.3.2.4 (B)</t>
  </si>
  <si>
    <t>A process exists to notify potentially impacted third parties.</t>
  </si>
  <si>
    <t>6: Situational Awareness</t>
  </si>
  <si>
    <t>1: Threat Intelligence</t>
  </si>
  <si>
    <t>1: Cyber Threat Collection</t>
  </si>
  <si>
    <t>6.1.1.1 (A)</t>
  </si>
  <si>
    <t>A cyber intelligence framework is used for gathering cyber threat intelligence.</t>
  </si>
  <si>
    <t>6.1.1.1 (B)</t>
  </si>
  <si>
    <t>The institution belongs or subscribes to a threat intelligence sharing source(s), (for example, the HKAB's Cyber Intelligence Sharing Platform) that provides information on cyber threats, analysis of tactics, patterns, and risk mitigation recommendations.</t>
  </si>
  <si>
    <t>6.1.1.1 (I)</t>
  </si>
  <si>
    <t>A formal cyber threat intelligence programme is implemented and includes subscription to threat feeds from external providers and internal sources.</t>
  </si>
  <si>
    <t>6.1.1.2 (A)</t>
  </si>
  <si>
    <t>Threat intelligence is automatically received from multiple sources in real time.</t>
  </si>
  <si>
    <t>6.1.1.2 (B)</t>
  </si>
  <si>
    <t>The institution uses threat intelligence to monitor relevant cyber threats and enhance cyber risk management and control.</t>
  </si>
  <si>
    <t>6.1.1.2 (I)</t>
  </si>
  <si>
    <t>Protocols are implemented for collecting information from industry peers and government.</t>
  </si>
  <si>
    <t>6.1.1.3 (A)</t>
  </si>
  <si>
    <t>The threat intelligence includes information related to geopolitical events that could increase cybersecurity threat levels.</t>
  </si>
  <si>
    <t>6.1.1.3 (I)</t>
  </si>
  <si>
    <t>A read-only, central repository of cyber threat intelligence is maintained.</t>
  </si>
  <si>
    <t>6.1.1.4 (A)</t>
  </si>
  <si>
    <t>A threat analysis system is implemented that correlates threat data then takes risk-based actions while alerting management.</t>
  </si>
  <si>
    <t>2: Threat Intelligence Sharing</t>
  </si>
  <si>
    <t>1: Internal Sharing</t>
  </si>
  <si>
    <t>6.2.1.1 (B)</t>
  </si>
  <si>
    <t>A formal protocol is in place for sharing cyber threat intelligence and incident information to employees based on their specific job function.</t>
  </si>
  <si>
    <t>6.2.1.1 (I)</t>
  </si>
  <si>
    <t>Management communicate threat intelligence with business risk context and specific risk management recommendations to the business units.</t>
  </si>
  <si>
    <t>2: External Collaboration</t>
  </si>
  <si>
    <t>6.2.2.1 (B)</t>
  </si>
  <si>
    <t>Contact information for law enforcement and the regulator(s) is maintained and updated regularly.</t>
  </si>
  <si>
    <t>6.2.2.1 (A)</t>
  </si>
  <si>
    <t>Information-sharing agreements are used as needed or required to facilitate sharing threat intelligence with other financial sector organizations or third parties.</t>
  </si>
  <si>
    <t>6.2.2.2 (B)</t>
  </si>
  <si>
    <t>Intelligence about cyber threats is shared with law enforcement and regulators when required or prompted.</t>
  </si>
  <si>
    <t>6.2.2.1 (I)</t>
  </si>
  <si>
    <t>A formal and secure process is in place to share threat and vulnerability information with other entities.</t>
  </si>
  <si>
    <t>6.2.2.2 (A)</t>
  </si>
  <si>
    <t>Information is shared proactively with the industry, law enforcement, regulators, and information-sharing forums.</t>
  </si>
  <si>
    <t>6.2.2.2 (I)</t>
  </si>
  <si>
    <t>A representative from the institution participates in law enforcement or cyber threat intelligence-sharing meetings.</t>
  </si>
  <si>
    <t>6.2.2.3 (A)</t>
  </si>
  <si>
    <t>A process is in place to communicate and collaborate with the external parties, including communication with the public regarding cyber threats as applicable.</t>
  </si>
  <si>
    <t>7: Third-Party Risk Management</t>
  </si>
  <si>
    <t>1: External Connections</t>
  </si>
  <si>
    <t>7.1.1.1 (A)</t>
  </si>
  <si>
    <t>The security implication of all the changes in external or third-party network connections is validated and documented before implementation.</t>
  </si>
  <si>
    <t>7.1.1.1 (B)</t>
  </si>
  <si>
    <t>Policies with sufficient coverage are in place to address the external connections and network-connected third-parties, excluding government and public utilities.</t>
  </si>
  <si>
    <t>7.1.1.1 (I)</t>
  </si>
  <si>
    <t>The audit function assesses the management of external connections and network-connected third-parties, excluding government and public utilities, to ensure that adequate monitoring, escalation and resolution procedures are established and operating effectively.</t>
  </si>
  <si>
    <t>7.1.1.2 (A)</t>
  </si>
  <si>
    <t>The AI works closely with service providers to maintain and improve the security of external and third-party connections, such as end-to-end encryption for the network traffic and the use of the lease lines.</t>
  </si>
  <si>
    <t>7.1.1.2 (B)</t>
  </si>
  <si>
    <t>Critical business processes that are dependent on external connections or network-connected third-parties have been identified.</t>
  </si>
  <si>
    <t>7.1.1.2 (I)</t>
  </si>
  <si>
    <t>Controls for primary and backup of external or third-party connections are monitored and tested on a regular basis.</t>
  </si>
  <si>
    <t>7.1.1.3 (B)</t>
  </si>
  <si>
    <t>Network and systems’ data flow diagrams of external connections and network-connected third-parties are identified, documented and authorised.</t>
  </si>
  <si>
    <t>7.1.1.3 (I)</t>
  </si>
  <si>
    <t>A validated asset inventory is used to create comprehensive diagrams depicting data repositories, data flow and network infrastructure of the external and third-party connections.</t>
  </si>
  <si>
    <t>7.1.1.4 (B)</t>
  </si>
  <si>
    <t>Network and systems’ data flow diagrams of external connections and network-connected third-parties are updated after change and reviewed annually.</t>
  </si>
  <si>
    <t>7.1.1.4 (I)</t>
  </si>
  <si>
    <t>Security controls are designed and verified to detect and prevent intrusions from third-party connections.</t>
  </si>
  <si>
    <t>7.1.1.5 (B)</t>
  </si>
  <si>
    <t>Information of external connections and network-connected third-parties are treated as confidential, and managed with strict access control.</t>
  </si>
  <si>
    <t>2: Third-Party Management</t>
  </si>
  <si>
    <t>1: Contract Management</t>
  </si>
  <si>
    <t>7.2.1.1 (B)</t>
  </si>
  <si>
    <t>Formal contracts that address relevant security and privacy requirements are in place for third parties that are network-connected and process, store, or transmit AI's sensitive or critical data.</t>
  </si>
  <si>
    <t>7.2.1.1 (I)</t>
  </si>
  <si>
    <t>Responsibility for notification of cybersecurity incidents and vulnerabilities by the third parties that are network-connected, and process, store or transmit AI's sensitive or critical data is documented in contracts or service-level agreements.</t>
  </si>
  <si>
    <t>7.2.1.1 (A)</t>
  </si>
  <si>
    <t>A termination/exit strategy has been established for the third-parties that are network-connected, and process, store or transmit AI's sensitive or critical data.</t>
  </si>
  <si>
    <t>7.2.1.2 (B)</t>
  </si>
  <si>
    <t>Contracts acknowledge that the third party is responsible for the security and privacy of the AI's sensitive or critical data that it stores, processes, or transmits over secure connections.</t>
  </si>
  <si>
    <t>7.2.1.3 (B)</t>
  </si>
  <si>
    <t>Contracts identify the recourse available to the institution should the third party that is network-connected and processes, stores or transmits AI's sensitive or critical data, fail to meet defined security requirements.</t>
  </si>
  <si>
    <t>7.2.1.4 (B)</t>
  </si>
  <si>
    <t>Contracts establish responsibilities for responding to security incidents.</t>
  </si>
  <si>
    <t>7.2.1.5 (B)</t>
  </si>
  <si>
    <t>Contracts specify the security requirements for the return or destruction of AI's sensitive or critical data upon contract termination.</t>
  </si>
  <si>
    <t>2: Due Diligence</t>
  </si>
  <si>
    <t>7.2.2.1 (B)</t>
  </si>
  <si>
    <t>Before contracts are signed, risk-based due diligence is performed on prospective third parties that will be network-connected and will process, store and transmit AI's sensitive or critical data.</t>
  </si>
  <si>
    <t>7.2.2.2 (B)</t>
  </si>
  <si>
    <t>A list of third-parties, that are network-connected, and process, store or transmit AI's sensitive or critical data, is maintained.</t>
  </si>
  <si>
    <t>3: On-going Monitoring on Third-Party Risk</t>
  </si>
  <si>
    <t>1: On-going Monitoring on Third-Party Risk</t>
  </si>
  <si>
    <t>7.3.1.1 (A)</t>
  </si>
  <si>
    <t>Periodic on-site assessments or review of auditor report (e.g. SSAE 16 Type II SOC 2) of third parties that are network-connected and process, store or transmit AI's sensitive or critical data, are conducted to ensure appropriate cybersecurity controls are in place on a risk based approach.</t>
  </si>
  <si>
    <t>7.3.1.1 (B)</t>
  </si>
  <si>
    <t>The cybersecurity assessments of thid parties that are network-connected and process, store or transmit AI's sensitive or critical data are updated and reviewed regularly.</t>
  </si>
  <si>
    <t>7.3.1.1 (I)</t>
  </si>
  <si>
    <t>Monitoring of third parties that are network connected and process, store or transmit AI's sensitive or critical data, is scaled, in terms of depth and frequency, according to the risk of the third parties.</t>
  </si>
  <si>
    <t>7.3.1.2 (A)</t>
  </si>
  <si>
    <t>Third-party employee access to AI's sensitive or critical data on both AI-hosted and third-party hosted systems is tracked actively based on the principles of least privilege.</t>
  </si>
  <si>
    <t>7.3.1.2 (I)</t>
  </si>
  <si>
    <t>Controls are in place to identify when required third-party information needs to be obtained or analysed.</t>
  </si>
  <si>
    <t>7.3.1.2 (B)</t>
  </si>
  <si>
    <t>Ongoing monitoring practices include reviewing cyber resilience plans of the third-parties that are network-connected and process, store or transmit AI's sensitive or criticl data.</t>
  </si>
  <si>
    <t>7.3.1.3 (B)</t>
  </si>
  <si>
    <t>A formal programme assigns responsibility for ongoing oversight of the access of third parties that are network-connected and process, store or transmit AI's sensitive or critical data.</t>
  </si>
  <si>
    <t>Yes</t>
  </si>
  <si>
    <t>AC</t>
  </si>
  <si>
    <t>RA</t>
  </si>
  <si>
    <t>No</t>
  </si>
  <si>
    <t>N/A</t>
  </si>
  <si>
    <t>Instructions: No input required on this sheet.  All data is pulling off of the worksheets.</t>
  </si>
  <si>
    <t>HIDE</t>
  </si>
  <si>
    <t xml:space="preserve">Domain Maturity </t>
  </si>
  <si>
    <t>Assessment Factor Maturity</t>
  </si>
  <si>
    <t>Assessed Maturity Level</t>
  </si>
  <si>
    <t>Incomplete</t>
  </si>
  <si>
    <t>Assessed N/A</t>
  </si>
  <si>
    <t>Below Baseline</t>
  </si>
  <si>
    <t>Below Intermediate</t>
  </si>
  <si>
    <t>Below Advanced</t>
  </si>
  <si>
    <t>The following tables are used for calculation purposes to create the chart above.</t>
  </si>
  <si>
    <t>Table A: Total Population</t>
  </si>
  <si>
    <t>Count of Declarative Statement</t>
  </si>
  <si>
    <t>Maturity Level</t>
  </si>
  <si>
    <t>Grand Total</t>
  </si>
  <si>
    <t>Table B: Count of:</t>
  </si>
  <si>
    <t>Table C: Count of:</t>
  </si>
  <si>
    <t>Table D: Count of:</t>
  </si>
  <si>
    <t>Table E: Count of:</t>
  </si>
  <si>
    <t>Table F: Count of:</t>
  </si>
  <si>
    <t>Remaining Questions to be Asnwered</t>
  </si>
  <si>
    <t>Assessment Factor</t>
  </si>
  <si>
    <t>Target Maturity</t>
  </si>
  <si>
    <t xml:space="preserve">Based on the Inherent Risk Assessment, your institution is recommended to be at the following </t>
  </si>
  <si>
    <t>maturity level in all domains:</t>
  </si>
  <si>
    <t>Component Maturity Level</t>
  </si>
  <si>
    <t>Component Maturity</t>
  </si>
  <si>
    <t>2: Independent Audit Function</t>
  </si>
  <si>
    <t>1:Vulnerability Detection</t>
  </si>
  <si>
    <t>3: Collaboration Between Incident Manaement &amp; Threat Intelligence</t>
  </si>
  <si>
    <t>Maturity</t>
  </si>
  <si>
    <t>Sub-Baseline</t>
  </si>
  <si>
    <t>Evolving</t>
  </si>
  <si>
    <t>Innovative</t>
  </si>
  <si>
    <t>Delarative Statements Selections</t>
  </si>
  <si>
    <r>
      <rPr>
        <b/>
        <sz val="10"/>
        <color rgb="FF000000"/>
        <rFont val="Calibri"/>
        <family val="2"/>
        <scheme val="minor"/>
      </rPr>
      <t xml:space="preserve">TITLE: </t>
    </r>
    <r>
      <rPr>
        <sz val="10"/>
        <color rgb="FF000000"/>
        <rFont val="Calibri"/>
        <family val="2"/>
        <scheme val="minor"/>
      </rPr>
      <t xml:space="preserve">Cyber Security Training Company Limited HKMA CFI C-RAF Assessment Tool
</t>
    </r>
    <r>
      <rPr>
        <b/>
        <sz val="10"/>
        <color rgb="FF000000"/>
        <rFont val="Calibri"/>
        <family val="2"/>
        <scheme val="minor"/>
      </rPr>
      <t xml:space="preserve">
PURPOSE: </t>
    </r>
    <r>
      <rPr>
        <sz val="10"/>
        <color rgb="FF000000"/>
        <rFont val="Calibri"/>
        <family val="2"/>
        <scheme val="minor"/>
      </rPr>
      <t xml:space="preserve">This tool is used to collect and report information related to a Hong Kong Monetary Authority (HKMA) Cyber Fortification Initiative (CFI) Cyber-Resilience Assessment Framework (C-RAF) assessment. 
</t>
    </r>
    <r>
      <rPr>
        <b/>
        <sz val="10"/>
        <color rgb="FF000000"/>
        <rFont val="Calibri"/>
        <family val="2"/>
        <scheme val="minor"/>
      </rPr>
      <t xml:space="preserve">LEGAL:  </t>
    </r>
    <r>
      <rPr>
        <sz val="10"/>
        <color rgb="FF000000"/>
        <rFont val="Calibri"/>
        <family val="2"/>
        <scheme val="minor"/>
      </rPr>
      <t>This tool is copyright protected by Cyber Security Training Company Limited.  All rights reserved. This work is made available under a Creative Commons Attribution-NonCommercial-NoDerivatives 4.0 International License.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</si>
</sst>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sz val="10"/>
      <color rgb="FF000000"/>
      <name val="Arial"/>
      <family val="2"/>
    </font>
    <font>
      <b/>
      <sz val="10"/>
      <color rgb="FFFF0000"/>
      <name val="Arial"/>
      <family val="2"/>
    </font>
    <font>
      <sz val="10"/>
      <color theme="1"/>
      <name val="Arial"/>
      <family val="2"/>
    </font>
    <font>
      <b/>
      <sz val="10"/>
      <color theme="0"/>
      <name val="Arial"/>
      <family val="2"/>
    </font>
    <font>
      <b/>
      <sz val="10"/>
      <color theme="1"/>
      <name val="Arial"/>
      <family val="2"/>
    </font>
    <font>
      <b/>
      <sz val="10"/>
      <color rgb="FF000000"/>
      <name val="Arial"/>
      <family val="2"/>
    </font>
    <font>
      <sz val="10"/>
      <color theme="0"/>
      <name val="Arial"/>
      <family val="2"/>
    </font>
    <font>
      <u/>
      <sz val="13"/>
      <color theme="10"/>
      <name val="Times New Roman"/>
      <family val="1"/>
    </font>
    <font>
      <b/>
      <sz val="22"/>
      <color theme="3"/>
      <name val="Calibri"/>
      <family val="2"/>
      <scheme val="minor"/>
    </font>
    <font>
      <sz val="10"/>
      <color rgb="FF000000"/>
      <name val="Calibri"/>
      <family val="2"/>
      <scheme val="minor"/>
    </font>
    <font>
      <b/>
      <sz val="10"/>
      <color rgb="FF000000"/>
      <name val="Calibri"/>
      <family val="2"/>
      <scheme val="minor"/>
    </font>
    <font>
      <sz val="12"/>
      <name val="Calibri"/>
      <family val="2"/>
      <scheme val="minor"/>
    </font>
    <font>
      <b/>
      <sz val="12"/>
      <name val="Calibri"/>
      <family val="2"/>
      <scheme val="minor"/>
    </font>
    <font>
      <sz val="12"/>
      <color rgb="FF000000"/>
      <name val="Calibri"/>
      <family val="2"/>
    </font>
    <font>
      <b/>
      <sz val="12"/>
      <color rgb="FF000000"/>
      <name val="Calibri"/>
      <family val="2"/>
    </font>
    <font>
      <sz val="12"/>
      <color theme="0"/>
      <name val="Calibri"/>
      <family val="2"/>
    </font>
    <font>
      <b/>
      <sz val="14"/>
      <color rgb="FF000000"/>
      <name val="Calibri"/>
      <family val="2"/>
      <scheme val="minor"/>
    </font>
    <font>
      <b/>
      <sz val="12"/>
      <color theme="0"/>
      <name val="Calibri"/>
      <family val="2"/>
    </font>
    <font>
      <b/>
      <sz val="12"/>
      <color theme="0"/>
      <name val="Calibri"/>
      <family val="2"/>
      <scheme val="minor"/>
    </font>
    <font>
      <b/>
      <sz val="10"/>
      <name val="Times New Roman"/>
      <family val="1"/>
    </font>
    <font>
      <sz val="10"/>
      <name val="Arial"/>
      <family val="2"/>
    </font>
    <font>
      <sz val="10"/>
      <color rgb="FF000000"/>
      <name val="Times New Roman"/>
      <family val="2"/>
      <charset val="204"/>
    </font>
    <font>
      <sz val="10"/>
      <name val="Times New Roman"/>
      <family val="1"/>
    </font>
    <font>
      <b/>
      <sz val="10"/>
      <color rgb="FF000000"/>
      <name val="Times New Roman"/>
      <family val="2"/>
      <charset val="204"/>
    </font>
    <font>
      <sz val="10"/>
      <color theme="0"/>
      <name val="Calibri"/>
      <family val="2"/>
      <scheme val="minor"/>
    </font>
    <font>
      <b/>
      <sz val="12"/>
      <color theme="1"/>
      <name val="Calibri"/>
      <family val="2"/>
      <scheme val="minor"/>
    </font>
    <font>
      <sz val="10"/>
      <color rgb="FF000000"/>
      <name val="Arial"/>
      <family val="2"/>
    </font>
    <font>
      <sz val="10"/>
      <color theme="0"/>
      <name val="Arial"/>
      <family val="2"/>
    </font>
    <font>
      <sz val="10"/>
      <color theme="1"/>
      <name val="Arial"/>
      <family val="2"/>
    </font>
  </fonts>
  <fills count="22">
    <fill>
      <patternFill patternType="none"/>
    </fill>
    <fill>
      <patternFill patternType="gray125"/>
    </fill>
    <fill>
      <patternFill patternType="solid">
        <fgColor theme="1"/>
        <bgColor indexed="64"/>
      </patternFill>
    </fill>
    <fill>
      <patternFill patternType="solid">
        <fgColor theme="4" tint="-0.249977111117893"/>
        <bgColor indexed="64"/>
      </patternFill>
    </fill>
    <fill>
      <patternFill patternType="solid">
        <fgColor theme="0"/>
        <bgColor indexed="64"/>
      </patternFill>
    </fill>
    <fill>
      <patternFill patternType="solid">
        <fgColor theme="0"/>
        <bgColor theme="4" tint="0.79998168889431442"/>
      </patternFill>
    </fill>
    <fill>
      <patternFill patternType="solid">
        <fgColor rgb="FFFFFFFF"/>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rgb="FFC00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0" tint="-0.34998626667073579"/>
        <bgColor theme="4" tint="0.79998168889431442"/>
      </patternFill>
    </fill>
  </fills>
  <borders count="5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theme="0" tint="-0.34998626667073579"/>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style="medium">
        <color indexed="64"/>
      </top>
      <bottom/>
      <diagonal/>
    </border>
    <border>
      <left style="medium">
        <color indexed="64"/>
      </left>
      <right style="thin">
        <color theme="0" tint="-0.24994659260841701"/>
      </right>
      <top/>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thin">
        <color theme="0" tint="-0.34998626667073579"/>
      </right>
      <top style="thin">
        <color indexed="64"/>
      </top>
      <bottom/>
      <diagonal/>
    </border>
    <border>
      <left/>
      <right style="thin">
        <color theme="0" tint="-0.34998626667073579"/>
      </right>
      <top/>
      <bottom/>
      <diagonal/>
    </border>
    <border>
      <left/>
      <right style="thin">
        <color theme="0" tint="-0.34998626667073579"/>
      </right>
      <top/>
      <bottom style="thin">
        <color indexed="64"/>
      </bottom>
      <diagonal/>
    </border>
    <border>
      <left style="thin">
        <color rgb="FFA2A2A2"/>
      </left>
      <right style="thin">
        <color rgb="FFA2A2A2"/>
      </right>
      <top style="medium">
        <color indexed="64"/>
      </top>
      <bottom/>
      <diagonal/>
    </border>
    <border>
      <left style="thin">
        <color theme="0" tint="-0.34998626667073579"/>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9" fontId="3"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1" fillId="0" borderId="0"/>
  </cellStyleXfs>
  <cellXfs count="178">
    <xf numFmtId="0" fontId="0" fillId="0" borderId="0" xfId="0" applyFill="1" applyBorder="1" applyAlignment="1">
      <alignment horizontal="left" vertical="top"/>
    </xf>
    <xf numFmtId="0" fontId="7" fillId="2" borderId="0" xfId="0" applyFont="1" applyFill="1" applyBorder="1" applyAlignment="1">
      <alignment horizontal="left" vertical="top"/>
    </xf>
    <xf numFmtId="0" fontId="4" fillId="4" borderId="0" xfId="0" applyFont="1" applyFill="1" applyBorder="1" applyAlignment="1">
      <alignment horizontal="left" vertical="top"/>
    </xf>
    <xf numFmtId="0" fontId="4" fillId="4" borderId="0" xfId="0" applyFont="1" applyFill="1" applyBorder="1" applyAlignment="1">
      <alignment horizontal="center" vertical="center"/>
    </xf>
    <xf numFmtId="0" fontId="6" fillId="4" borderId="2" xfId="0" applyFont="1" applyFill="1" applyBorder="1" applyAlignment="1">
      <alignment vertical="center"/>
    </xf>
    <xf numFmtId="0" fontId="7"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5"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left" vertical="top" wrapText="1"/>
    </xf>
    <xf numFmtId="0" fontId="8" fillId="5" borderId="0" xfId="0" applyFont="1" applyFill="1" applyBorder="1" applyAlignment="1">
      <alignment horizontal="left" vertical="top"/>
    </xf>
    <xf numFmtId="0" fontId="8" fillId="5" borderId="0" xfId="0" applyNumberFormat="1" applyFont="1" applyFill="1" applyBorder="1" applyAlignment="1">
      <alignment horizontal="left" vertical="top"/>
    </xf>
    <xf numFmtId="0" fontId="8" fillId="5" borderId="0" xfId="0" applyNumberFormat="1" applyFont="1" applyFill="1" applyBorder="1" applyAlignment="1">
      <alignment horizontal="center" vertical="top"/>
    </xf>
    <xf numFmtId="0" fontId="8" fillId="5" borderId="1" xfId="0" applyFont="1" applyFill="1" applyBorder="1" applyAlignment="1">
      <alignment horizontal="center" vertical="top"/>
    </xf>
    <xf numFmtId="0" fontId="4" fillId="4" borderId="0" xfId="0" applyNumberFormat="1" applyFont="1" applyFill="1" applyBorder="1" applyAlignment="1">
      <alignment horizontal="center" vertical="top"/>
    </xf>
    <xf numFmtId="0" fontId="4" fillId="2" borderId="0" xfId="0" applyFont="1" applyFill="1" applyBorder="1" applyAlignment="1">
      <alignment horizontal="left" vertical="top"/>
    </xf>
    <xf numFmtId="0" fontId="10" fillId="3" borderId="13" xfId="0" applyFont="1" applyFill="1" applyBorder="1" applyAlignment="1">
      <alignment horizontal="left" vertical="top"/>
    </xf>
    <xf numFmtId="0" fontId="10" fillId="3" borderId="14" xfId="0" applyFont="1" applyFill="1" applyBorder="1" applyAlignment="1">
      <alignment horizontal="left" vertical="top"/>
    </xf>
    <xf numFmtId="0" fontId="10" fillId="3" borderId="15" xfId="0" applyFont="1" applyFill="1" applyBorder="1" applyAlignment="1">
      <alignment horizontal="left" vertical="top"/>
    </xf>
    <xf numFmtId="0" fontId="10" fillId="3" borderId="16" xfId="0" applyFont="1" applyFill="1" applyBorder="1" applyAlignment="1">
      <alignment horizontal="left" vertical="top"/>
    </xf>
    <xf numFmtId="0" fontId="10" fillId="3" borderId="5" xfId="0" applyFont="1" applyFill="1" applyBorder="1" applyAlignment="1">
      <alignment horizontal="left" vertical="top"/>
    </xf>
    <xf numFmtId="0" fontId="10" fillId="3" borderId="17" xfId="0" applyFont="1" applyFill="1" applyBorder="1" applyAlignment="1">
      <alignment horizontal="left" vertical="top"/>
    </xf>
    <xf numFmtId="0" fontId="4" fillId="0" borderId="0" xfId="0" applyFont="1" applyFill="1" applyBorder="1" applyAlignment="1">
      <alignment horizontal="left" vertical="top"/>
    </xf>
    <xf numFmtId="0" fontId="0" fillId="4" borderId="0" xfId="0" applyFill="1" applyBorder="1" applyAlignment="1">
      <alignment horizontal="left" vertical="top"/>
    </xf>
    <xf numFmtId="0" fontId="12" fillId="4" borderId="0" xfId="0" applyFont="1" applyFill="1" applyBorder="1" applyAlignment="1">
      <alignment horizontal="left" vertical="top"/>
    </xf>
    <xf numFmtId="0" fontId="4" fillId="4" borderId="10" xfId="0" applyNumberFormat="1" applyFont="1" applyFill="1" applyBorder="1" applyAlignment="1">
      <alignment horizontal="left" vertical="top"/>
    </xf>
    <xf numFmtId="0" fontId="4" fillId="4" borderId="9" xfId="0" applyFont="1" applyFill="1" applyBorder="1" applyAlignment="1">
      <alignment horizontal="left" vertical="top"/>
    </xf>
    <xf numFmtId="0" fontId="4" fillId="4" borderId="7" xfId="0" applyFont="1" applyFill="1" applyBorder="1" applyAlignment="1">
      <alignment horizontal="left" vertical="top"/>
    </xf>
    <xf numFmtId="0" fontId="4" fillId="4" borderId="24" xfId="0" applyFont="1" applyFill="1" applyBorder="1" applyAlignment="1">
      <alignment horizontal="left" vertical="top"/>
    </xf>
    <xf numFmtId="0" fontId="4" fillId="4" borderId="4" xfId="0" applyFont="1" applyFill="1" applyBorder="1" applyAlignment="1">
      <alignment horizontal="left" vertical="top"/>
    </xf>
    <xf numFmtId="0" fontId="4" fillId="4" borderId="25" xfId="0" applyFont="1" applyFill="1" applyBorder="1" applyAlignment="1">
      <alignment horizontal="left" vertical="top"/>
    </xf>
    <xf numFmtId="0" fontId="4" fillId="4" borderId="26" xfId="0" applyFont="1" applyFill="1" applyBorder="1" applyAlignment="1">
      <alignment horizontal="left" vertical="top"/>
    </xf>
    <xf numFmtId="0" fontId="4" fillId="4" borderId="27" xfId="0" applyFont="1" applyFill="1" applyBorder="1" applyAlignment="1">
      <alignment horizontal="left" vertical="top"/>
    </xf>
    <xf numFmtId="0" fontId="4" fillId="4" borderId="28" xfId="0" applyFont="1" applyFill="1" applyBorder="1" applyAlignment="1">
      <alignment horizontal="left" vertical="top"/>
    </xf>
    <xf numFmtId="0" fontId="4" fillId="4" borderId="29" xfId="0" applyFont="1" applyFill="1" applyBorder="1" applyAlignment="1">
      <alignment horizontal="left" vertical="top"/>
    </xf>
    <xf numFmtId="0" fontId="4" fillId="4" borderId="30" xfId="0" applyFont="1" applyFill="1" applyBorder="1" applyAlignment="1">
      <alignment horizontal="left" vertical="top"/>
    </xf>
    <xf numFmtId="0" fontId="4" fillId="4" borderId="18" xfId="0" applyFont="1" applyFill="1" applyBorder="1" applyAlignment="1">
      <alignment horizontal="left" vertical="top"/>
    </xf>
    <xf numFmtId="0" fontId="4" fillId="4" borderId="11" xfId="0" applyFont="1" applyFill="1" applyBorder="1" applyAlignment="1">
      <alignment horizontal="left" vertical="top"/>
    </xf>
    <xf numFmtId="0" fontId="4" fillId="4" borderId="31" xfId="0" applyFont="1" applyFill="1" applyBorder="1" applyAlignment="1">
      <alignment horizontal="left" vertical="top"/>
    </xf>
    <xf numFmtId="0" fontId="4" fillId="4" borderId="27" xfId="0" applyNumberFormat="1" applyFont="1" applyFill="1" applyBorder="1" applyAlignment="1">
      <alignment horizontal="left" vertical="top"/>
    </xf>
    <xf numFmtId="20" fontId="4" fillId="4" borderId="27" xfId="0" applyNumberFormat="1" applyFont="1" applyFill="1" applyBorder="1" applyAlignment="1">
      <alignment horizontal="left" vertical="top"/>
    </xf>
    <xf numFmtId="0" fontId="6" fillId="4" borderId="32" xfId="0" applyFont="1" applyFill="1" applyBorder="1" applyAlignment="1">
      <alignment vertical="center" wrapText="1"/>
    </xf>
    <xf numFmtId="0" fontId="4" fillId="4" borderId="33" xfId="0" applyFont="1" applyFill="1" applyBorder="1" applyAlignment="1">
      <alignment vertical="center"/>
    </xf>
    <xf numFmtId="0" fontId="6" fillId="4" borderId="32" xfId="0" applyFont="1" applyFill="1" applyBorder="1" applyAlignment="1">
      <alignment horizontal="left" vertical="center" wrapText="1"/>
    </xf>
    <xf numFmtId="0" fontId="2" fillId="4" borderId="32" xfId="0" applyFont="1" applyFill="1" applyBorder="1" applyAlignment="1">
      <alignment horizontal="left" vertical="top" wrapText="1"/>
    </xf>
    <xf numFmtId="0" fontId="4" fillId="4" borderId="35" xfId="0" applyFont="1" applyFill="1" applyBorder="1" applyAlignment="1">
      <alignment horizontal="left" vertical="top"/>
    </xf>
    <xf numFmtId="20" fontId="6" fillId="4" borderId="2" xfId="0" applyNumberFormat="1" applyFont="1" applyFill="1" applyBorder="1" applyAlignment="1">
      <alignment vertical="center"/>
    </xf>
    <xf numFmtId="0" fontId="10" fillId="4" borderId="0" xfId="0" applyFont="1" applyFill="1" applyBorder="1" applyAlignment="1">
      <alignment horizontal="left" vertical="top"/>
    </xf>
    <xf numFmtId="0" fontId="4" fillId="4" borderId="9" xfId="0" applyFont="1" applyFill="1" applyBorder="1" applyAlignment="1">
      <alignment horizontal="center" vertical="center"/>
    </xf>
    <xf numFmtId="0" fontId="4" fillId="4" borderId="33" xfId="0" applyFont="1" applyFill="1" applyBorder="1" applyAlignment="1">
      <alignment horizontal="left" vertical="top"/>
    </xf>
    <xf numFmtId="0" fontId="15" fillId="6" borderId="43" xfId="0" applyFont="1" applyFill="1" applyBorder="1" applyAlignment="1">
      <alignment horizontal="center" vertical="top" wrapText="1"/>
    </xf>
    <xf numFmtId="0" fontId="15" fillId="6" borderId="44" xfId="0" applyFont="1" applyFill="1" applyBorder="1" applyAlignment="1">
      <alignment horizontal="left" vertical="top" wrapText="1"/>
    </xf>
    <xf numFmtId="0" fontId="0" fillId="0" borderId="0" xfId="0" applyFill="1" applyBorder="1" applyAlignment="1">
      <alignment horizontal="left" vertical="top" wrapText="1"/>
    </xf>
    <xf numFmtId="0" fontId="17" fillId="0" borderId="0" xfId="0" applyFont="1" applyFill="1" applyBorder="1" applyAlignment="1">
      <alignment horizontal="left" vertical="top" wrapText="1"/>
    </xf>
    <xf numFmtId="0" fontId="18" fillId="14" borderId="0" xfId="0" applyFont="1" applyFill="1" applyBorder="1" applyAlignment="1">
      <alignment horizontal="center" vertical="top" wrapText="1"/>
    </xf>
    <xf numFmtId="0" fontId="18" fillId="10" borderId="0" xfId="0" applyFont="1" applyFill="1" applyBorder="1" applyAlignment="1">
      <alignment horizontal="center" vertical="top" wrapText="1"/>
    </xf>
    <xf numFmtId="0" fontId="18" fillId="16" borderId="0"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8" borderId="45" xfId="0" applyFont="1" applyFill="1" applyBorder="1" applyAlignment="1">
      <alignment horizontal="left" vertical="top" wrapText="1"/>
    </xf>
    <xf numFmtId="0" fontId="16" fillId="8" borderId="32" xfId="0" applyFont="1" applyFill="1" applyBorder="1" applyAlignment="1">
      <alignment horizontal="center" vertical="center" wrapText="1"/>
    </xf>
    <xf numFmtId="0" fontId="17" fillId="0" borderId="44"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8" borderId="46" xfId="0" applyFont="1" applyFill="1" applyBorder="1" applyAlignment="1">
      <alignment horizontal="left" vertical="top" wrapText="1"/>
    </xf>
    <xf numFmtId="0" fontId="17" fillId="2" borderId="33" xfId="0" applyFont="1" applyFill="1" applyBorder="1" applyAlignment="1">
      <alignment horizontal="center" vertical="top" wrapText="1"/>
    </xf>
    <xf numFmtId="0" fontId="17" fillId="20" borderId="32"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center" wrapText="1"/>
    </xf>
    <xf numFmtId="0" fontId="15" fillId="6" borderId="42" xfId="0" applyFont="1" applyFill="1" applyBorder="1" applyAlignment="1">
      <alignment vertical="center" wrapText="1"/>
    </xf>
    <xf numFmtId="0" fontId="16" fillId="8" borderId="9" xfId="0" applyFont="1" applyFill="1" applyBorder="1" applyAlignment="1">
      <alignment horizontal="center" vertical="center" wrapText="1"/>
    </xf>
    <xf numFmtId="0" fontId="16" fillId="14" borderId="51" xfId="0" applyFont="1" applyFill="1" applyBorder="1" applyAlignment="1">
      <alignment horizontal="center" vertical="center" wrapText="1"/>
    </xf>
    <xf numFmtId="0" fontId="16" fillId="10" borderId="51" xfId="0" applyFont="1" applyFill="1" applyBorder="1" applyAlignment="1">
      <alignment horizontal="center" vertical="center" wrapText="1"/>
    </xf>
    <xf numFmtId="0" fontId="16" fillId="16" borderId="51" xfId="0" applyFont="1" applyFill="1" applyBorder="1" applyAlignment="1">
      <alignment horizontal="center" vertical="center" wrapText="1"/>
    </xf>
    <xf numFmtId="0" fontId="15" fillId="6" borderId="52" xfId="0" applyFont="1" applyFill="1" applyBorder="1" applyAlignment="1">
      <alignment horizontal="center" vertical="top" wrapText="1"/>
    </xf>
    <xf numFmtId="0" fontId="16" fillId="9" borderId="9"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8" fillId="15" borderId="6" xfId="0" applyFont="1" applyFill="1" applyBorder="1" applyAlignment="1">
      <alignment horizontal="center" vertical="top" wrapText="1"/>
    </xf>
    <xf numFmtId="0" fontId="17" fillId="7" borderId="33" xfId="0" applyFont="1" applyFill="1" applyBorder="1" applyAlignment="1">
      <alignment vertical="center" wrapText="1"/>
    </xf>
    <xf numFmtId="0" fontId="17" fillId="12" borderId="33" xfId="0" applyFont="1" applyFill="1" applyBorder="1" applyAlignment="1">
      <alignment horizontal="left" vertical="center" wrapText="1"/>
    </xf>
    <xf numFmtId="0" fontId="17" fillId="18" borderId="33" xfId="0" applyFont="1" applyFill="1" applyBorder="1" applyAlignment="1">
      <alignment vertical="center" wrapText="1"/>
    </xf>
    <xf numFmtId="0" fontId="17" fillId="0" borderId="53" xfId="0" applyFont="1" applyFill="1" applyBorder="1" applyAlignment="1">
      <alignment horizontal="center" vertical="top" wrapText="1"/>
    </xf>
    <xf numFmtId="0" fontId="17" fillId="0" borderId="54" xfId="0" applyFont="1" applyFill="1" applyBorder="1" applyAlignment="1">
      <alignment horizontal="center" vertical="top" wrapText="1"/>
    </xf>
    <xf numFmtId="0" fontId="17" fillId="0" borderId="45" xfId="0" applyFont="1" applyFill="1" applyBorder="1" applyAlignment="1">
      <alignment horizontal="center" vertical="top" wrapText="1"/>
    </xf>
    <xf numFmtId="0" fontId="17" fillId="0" borderId="46" xfId="0" applyFont="1" applyFill="1" applyBorder="1" applyAlignment="1">
      <alignment horizontal="center" vertical="top" wrapText="1"/>
    </xf>
    <xf numFmtId="0" fontId="7" fillId="4" borderId="0" xfId="0" applyFont="1" applyFill="1" applyBorder="1" applyAlignment="1">
      <alignment horizontal="left" vertical="top"/>
    </xf>
    <xf numFmtId="0" fontId="17" fillId="9" borderId="44" xfId="0" applyFont="1" applyFill="1" applyBorder="1" applyAlignment="1" applyProtection="1">
      <alignment horizontal="left" vertical="top" wrapText="1"/>
      <protection locked="0"/>
    </xf>
    <xf numFmtId="0" fontId="0" fillId="9" borderId="2" xfId="0" applyFill="1" applyBorder="1" applyAlignment="1" applyProtection="1">
      <alignment horizontal="left" vertical="top" wrapText="1"/>
      <protection locked="0"/>
    </xf>
    <xf numFmtId="0" fontId="17" fillId="19" borderId="1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6" fillId="0" borderId="0" xfId="0" applyFont="1" applyFill="1" applyBorder="1" applyAlignment="1">
      <alignment horizontal="left" vertical="top" wrapText="1"/>
    </xf>
    <xf numFmtId="0" fontId="26" fillId="4"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0" fillId="4" borderId="0" xfId="0" applyFill="1" applyBorder="1" applyAlignment="1">
      <alignment horizontal="left" vertical="top" wrapText="1"/>
    </xf>
    <xf numFmtId="0" fontId="17" fillId="4" borderId="0" xfId="0" applyFont="1" applyFill="1" applyBorder="1" applyAlignment="1">
      <alignment horizontal="left" vertical="top" wrapText="1"/>
    </xf>
    <xf numFmtId="0" fontId="19" fillId="4" borderId="0" xfId="0" applyFont="1" applyFill="1" applyBorder="1" applyAlignment="1">
      <alignment horizontal="left" vertical="top" wrapText="1"/>
    </xf>
    <xf numFmtId="0" fontId="23" fillId="4" borderId="0" xfId="0" applyFont="1" applyFill="1" applyBorder="1" applyAlignment="1">
      <alignment horizontal="left" vertical="center" wrapText="1"/>
    </xf>
    <xf numFmtId="0" fontId="28" fillId="4" borderId="0" xfId="0" applyFont="1" applyFill="1" applyBorder="1" applyAlignment="1">
      <alignment horizontal="left" vertical="top" wrapText="1"/>
    </xf>
    <xf numFmtId="0" fontId="29" fillId="9" borderId="19" xfId="0" applyFont="1" applyFill="1" applyBorder="1" applyAlignment="1">
      <alignment horizontal="center" vertical="center" wrapText="1"/>
    </xf>
    <xf numFmtId="0" fontId="29" fillId="9" borderId="19" xfId="0" applyFont="1" applyFill="1" applyBorder="1" applyAlignment="1" applyProtection="1">
      <alignment horizontal="center" vertical="center" wrapText="1"/>
    </xf>
    <xf numFmtId="0" fontId="4" fillId="4" borderId="0" xfId="0" applyFont="1" applyFill="1" applyBorder="1" applyAlignment="1">
      <alignment horizontal="left" vertical="top" wrapText="1"/>
    </xf>
    <xf numFmtId="0" fontId="2" fillId="4" borderId="10" xfId="0" applyFont="1" applyFill="1" applyBorder="1" applyAlignment="1">
      <alignment horizontal="left" vertical="top" wrapText="1"/>
    </xf>
    <xf numFmtId="0" fontId="30" fillId="4" borderId="0" xfId="0" applyFont="1" applyFill="1" applyBorder="1" applyAlignment="1">
      <alignment horizontal="left" vertical="top"/>
    </xf>
    <xf numFmtId="0" fontId="31" fillId="4" borderId="0" xfId="0" applyFont="1" applyFill="1" applyBorder="1" applyAlignment="1">
      <alignment horizontal="center" vertical="center"/>
    </xf>
    <xf numFmtId="0" fontId="32" fillId="4" borderId="0" xfId="0" applyFont="1" applyFill="1" applyBorder="1" applyAlignment="1">
      <alignment horizontal="center" vertical="center"/>
    </xf>
    <xf numFmtId="9" fontId="4" fillId="4" borderId="41" xfId="1" applyFont="1" applyFill="1" applyBorder="1" applyAlignment="1">
      <alignment horizontal="left" vertical="center"/>
    </xf>
    <xf numFmtId="0" fontId="29" fillId="20" borderId="0" xfId="0" applyFont="1" applyFill="1" applyBorder="1" applyAlignment="1">
      <alignment horizontal="center" vertical="center" wrapText="1"/>
    </xf>
    <xf numFmtId="0" fontId="29" fillId="20" borderId="19" xfId="0" applyFont="1" applyFill="1" applyBorder="1" applyAlignment="1">
      <alignment horizontal="center" vertical="center" wrapText="1"/>
    </xf>
    <xf numFmtId="0" fontId="8" fillId="21" borderId="20"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9" borderId="2" xfId="0" applyFont="1" applyFill="1" applyBorder="1" applyAlignment="1" applyProtection="1">
      <alignment horizontal="left" vertical="top" wrapText="1"/>
      <protection locked="0"/>
    </xf>
    <xf numFmtId="0" fontId="6" fillId="0" borderId="2" xfId="0" applyFont="1" applyFill="1" applyBorder="1" applyAlignment="1">
      <alignment horizontal="left" vertical="top" wrapText="1"/>
    </xf>
    <xf numFmtId="20" fontId="2" fillId="0" borderId="2" xfId="0" applyNumberFormat="1" applyFont="1" applyFill="1" applyBorder="1" applyAlignment="1">
      <alignment horizontal="left" vertical="top" wrapText="1"/>
    </xf>
    <xf numFmtId="0" fontId="2" fillId="4" borderId="0" xfId="0" applyFont="1" applyFill="1" applyBorder="1" applyAlignment="1">
      <alignment horizontal="left" vertical="top" wrapText="1"/>
    </xf>
    <xf numFmtId="0" fontId="6" fillId="4" borderId="0" xfId="0" applyFont="1" applyFill="1" applyBorder="1" applyAlignment="1">
      <alignment horizontal="center" vertical="center"/>
    </xf>
    <xf numFmtId="0" fontId="6" fillId="20" borderId="2" xfId="0" applyFont="1" applyFill="1" applyBorder="1" applyAlignment="1">
      <alignment horizontal="center" vertical="center"/>
    </xf>
    <xf numFmtId="0" fontId="4" fillId="4" borderId="2" xfId="0" applyFont="1" applyFill="1" applyBorder="1" applyAlignment="1">
      <alignment horizontal="left" vertical="top"/>
    </xf>
    <xf numFmtId="164" fontId="7" fillId="4" borderId="0" xfId="0" applyNumberFormat="1" applyFont="1" applyFill="1" applyBorder="1" applyAlignment="1">
      <alignment horizontal="center" vertical="center"/>
    </xf>
    <xf numFmtId="0" fontId="13" fillId="4" borderId="0" xfId="0" applyFont="1" applyFill="1" applyBorder="1" applyAlignment="1">
      <alignment horizontal="left" vertical="top" wrapText="1"/>
    </xf>
    <xf numFmtId="0" fontId="13" fillId="4"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13" fillId="17" borderId="15" xfId="0" applyFont="1" applyFill="1" applyBorder="1" applyAlignment="1">
      <alignment horizontal="left" vertical="top" wrapText="1"/>
    </xf>
    <xf numFmtId="0" fontId="13" fillId="17" borderId="47" xfId="0" applyFont="1" applyFill="1" applyBorder="1" applyAlignment="1">
      <alignment horizontal="left" vertical="top" wrapText="1"/>
    </xf>
    <xf numFmtId="0" fontId="13" fillId="17" borderId="17" xfId="0" applyFont="1" applyFill="1" applyBorder="1" applyAlignment="1">
      <alignment horizontal="left" vertical="top" wrapText="1"/>
    </xf>
    <xf numFmtId="0" fontId="13" fillId="17" borderId="48" xfId="0" applyFont="1" applyFill="1" applyBorder="1" applyAlignment="1">
      <alignment horizontal="left" vertical="top" wrapText="1"/>
    </xf>
    <xf numFmtId="0" fontId="13" fillId="17" borderId="49" xfId="0" applyFont="1" applyFill="1" applyBorder="1" applyAlignment="1">
      <alignment horizontal="left" vertical="top" wrapText="1"/>
    </xf>
    <xf numFmtId="0" fontId="13" fillId="17" borderId="50" xfId="0" applyFont="1" applyFill="1" applyBorder="1" applyAlignment="1">
      <alignment horizontal="left" vertical="top" wrapText="1"/>
    </xf>
    <xf numFmtId="0" fontId="21" fillId="13" borderId="24" xfId="0" applyFont="1" applyFill="1" applyBorder="1" applyAlignment="1">
      <alignment horizontal="center" vertical="top" wrapText="1"/>
    </xf>
    <xf numFmtId="0" fontId="21" fillId="13" borderId="4" xfId="0" applyFont="1" applyFill="1" applyBorder="1" applyAlignment="1">
      <alignment horizontal="center" vertical="top" wrapText="1"/>
    </xf>
    <xf numFmtId="0" fontId="17" fillId="9" borderId="27" xfId="0" applyFont="1" applyFill="1" applyBorder="1" applyAlignment="1" applyProtection="1">
      <alignment horizontal="left" vertical="top" wrapText="1"/>
      <protection locked="0"/>
    </xf>
    <xf numFmtId="0" fontId="17" fillId="9" borderId="28" xfId="0" applyFont="1" applyFill="1" applyBorder="1" applyAlignment="1" applyProtection="1">
      <alignment horizontal="left" vertical="top" wrapText="1"/>
      <protection locked="0"/>
    </xf>
    <xf numFmtId="0" fontId="17" fillId="9" borderId="6" xfId="0" applyFont="1" applyFill="1" applyBorder="1" applyAlignment="1" applyProtection="1">
      <alignment horizontal="left" vertical="top" wrapText="1"/>
      <protection locked="0"/>
    </xf>
    <xf numFmtId="0" fontId="17" fillId="9" borderId="29" xfId="0" applyFont="1" applyFill="1" applyBorder="1" applyAlignment="1" applyProtection="1">
      <alignment horizontal="left" vertical="top" wrapText="1"/>
      <protection locked="0"/>
    </xf>
    <xf numFmtId="0" fontId="18" fillId="9" borderId="27"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18" fillId="9" borderId="29" xfId="0" applyFont="1" applyFill="1" applyBorder="1" applyAlignment="1">
      <alignment horizontal="center" vertical="center" wrapText="1"/>
    </xf>
    <xf numFmtId="0" fontId="17" fillId="12" borderId="32" xfId="0" applyFont="1" applyFill="1" applyBorder="1" applyAlignment="1" applyProtection="1">
      <alignment horizontal="center" vertical="center" wrapText="1"/>
      <protection locked="0"/>
    </xf>
    <xf numFmtId="0" fontId="17" fillId="12" borderId="33" xfId="0" applyFont="1" applyFill="1" applyBorder="1" applyAlignment="1" applyProtection="1">
      <alignment horizontal="center" vertical="center" wrapText="1"/>
      <protection locked="0"/>
    </xf>
    <xf numFmtId="0" fontId="17" fillId="11" borderId="10" xfId="0" applyFont="1" applyFill="1" applyBorder="1" applyAlignment="1">
      <alignment horizontal="left" vertical="center" wrapText="1"/>
    </xf>
    <xf numFmtId="0" fontId="17" fillId="11" borderId="24" xfId="0" applyFont="1" applyFill="1" applyBorder="1" applyAlignment="1">
      <alignment horizontal="left" vertical="center" wrapText="1"/>
    </xf>
    <xf numFmtId="0" fontId="18" fillId="20" borderId="7" xfId="0" applyFont="1" applyFill="1" applyBorder="1" applyAlignment="1">
      <alignment horizontal="center" vertical="center" wrapText="1"/>
    </xf>
    <xf numFmtId="0" fontId="18" fillId="20" borderId="0" xfId="0" applyFont="1" applyFill="1" applyBorder="1" applyAlignment="1">
      <alignment horizontal="center" vertical="center" wrapText="1"/>
    </xf>
    <xf numFmtId="0" fontId="18" fillId="11" borderId="10" xfId="0" applyFont="1" applyFill="1" applyBorder="1" applyAlignment="1">
      <alignment horizontal="center" vertical="top" wrapText="1"/>
    </xf>
    <xf numFmtId="0" fontId="18" fillId="11" borderId="9" xfId="0" applyFont="1" applyFill="1" applyBorder="1" applyAlignment="1">
      <alignment horizontal="center" vertical="top" wrapText="1"/>
    </xf>
    <xf numFmtId="0" fontId="18" fillId="11" borderId="8" xfId="0" applyFont="1" applyFill="1" applyBorder="1" applyAlignment="1">
      <alignment horizontal="center" vertical="top"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22" fillId="13" borderId="0" xfId="0" applyFont="1" applyFill="1" applyBorder="1" applyAlignment="1">
      <alignment horizontal="center" vertical="top" wrapText="1"/>
    </xf>
    <xf numFmtId="0" fontId="6" fillId="4" borderId="38" xfId="0" applyFont="1" applyFill="1" applyBorder="1" applyAlignment="1">
      <alignment horizontal="left" vertical="center" wrapText="1"/>
    </xf>
    <xf numFmtId="0" fontId="6" fillId="4" borderId="39"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2" fillId="4" borderId="10" xfId="0" applyFont="1" applyFill="1" applyBorder="1" applyAlignment="1">
      <alignment horizontal="left" vertical="top" wrapText="1"/>
    </xf>
    <xf numFmtId="0" fontId="2" fillId="4" borderId="24" xfId="0" applyFont="1" applyFill="1" applyBorder="1" applyAlignment="1">
      <alignment horizontal="left" vertical="top" wrapText="1"/>
    </xf>
    <xf numFmtId="0" fontId="4" fillId="4" borderId="9" xfId="0" applyFont="1" applyFill="1" applyBorder="1" applyAlignment="1">
      <alignment horizontal="left" vertical="center"/>
    </xf>
    <xf numFmtId="0" fontId="4" fillId="4" borderId="4" xfId="0" applyFont="1" applyFill="1" applyBorder="1" applyAlignment="1">
      <alignment horizontal="left" vertical="center"/>
    </xf>
    <xf numFmtId="20" fontId="2" fillId="4" borderId="10" xfId="0" applyNumberFormat="1" applyFont="1" applyFill="1" applyBorder="1" applyAlignment="1">
      <alignment horizontal="left" vertical="top" wrapText="1"/>
    </xf>
    <xf numFmtId="20" fontId="2" fillId="4" borderId="24" xfId="0" applyNumberFormat="1" applyFont="1" applyFill="1" applyBorder="1" applyAlignment="1">
      <alignment horizontal="left" vertical="top" wrapText="1"/>
    </xf>
    <xf numFmtId="0" fontId="2" fillId="4" borderId="7" xfId="0" applyFont="1" applyFill="1" applyBorder="1" applyAlignment="1">
      <alignment horizontal="left" vertical="top" wrapText="1"/>
    </xf>
    <xf numFmtId="0" fontId="4" fillId="4" borderId="0" xfId="0" applyFont="1" applyFill="1" applyBorder="1" applyAlignment="1">
      <alignment horizontal="left" vertical="center"/>
    </xf>
    <xf numFmtId="0" fontId="6" fillId="4" borderId="10"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9" fillId="4" borderId="23" xfId="0" applyFont="1" applyFill="1" applyBorder="1" applyAlignment="1">
      <alignment horizontal="center" vertical="top"/>
    </xf>
    <xf numFmtId="0" fontId="6" fillId="4" borderId="34" xfId="0" applyFont="1" applyFill="1" applyBorder="1" applyAlignment="1">
      <alignment horizontal="left" vertical="center" wrapText="1"/>
    </xf>
    <xf numFmtId="0" fontId="6" fillId="4" borderId="36" xfId="0" applyFont="1" applyFill="1" applyBorder="1" applyAlignment="1">
      <alignment horizontal="left" vertical="center" wrapText="1"/>
    </xf>
    <xf numFmtId="0" fontId="6" fillId="4" borderId="37"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4" borderId="2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9" fillId="8" borderId="21" xfId="0" applyFont="1" applyFill="1" applyBorder="1" applyAlignment="1">
      <alignment horizontal="center" vertical="center"/>
    </xf>
    <xf numFmtId="0" fontId="9" fillId="8" borderId="12" xfId="0" applyFont="1" applyFill="1" applyBorder="1" applyAlignment="1">
      <alignment horizontal="center" vertical="center"/>
    </xf>
    <xf numFmtId="0" fontId="4" fillId="4" borderId="3"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4" borderId="14" xfId="0" applyFont="1" applyFill="1" applyBorder="1" applyAlignment="1">
      <alignment horizontal="center" vertical="top"/>
    </xf>
    <xf numFmtId="0" fontId="4" fillId="4" borderId="22" xfId="0" applyFont="1" applyFill="1" applyBorder="1" applyAlignment="1">
      <alignment horizontal="center" vertical="center" wrapText="1"/>
    </xf>
    <xf numFmtId="0" fontId="9" fillId="8" borderId="22" xfId="0" applyFont="1" applyFill="1" applyBorder="1" applyAlignment="1">
      <alignment horizontal="center" vertical="center"/>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Percent 2" xfId="1" xr:uid="{00000000-0005-0000-0000-000005000000}"/>
  </cellStyles>
  <dxfs count="175">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0" tint="-0.14996795556505021"/>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ont>
        <color rgb="FF006100"/>
      </font>
      <fill>
        <patternFill>
          <bgColor rgb="FFC6EFCE"/>
        </patternFill>
      </fill>
    </dxf>
    <dxf>
      <font>
        <color rgb="FF9C6500"/>
      </font>
      <fill>
        <patternFill>
          <bgColor rgb="FFFFEB9C"/>
        </patternFill>
      </fill>
    </dxf>
    <dxf>
      <font>
        <color rgb="FF9C0006"/>
      </font>
      <fill>
        <patternFill>
          <bgColor theme="9" tint="0.79998168889431442"/>
        </patternFill>
      </fill>
    </dxf>
    <dxf>
      <font>
        <color theme="9" tint="-0.24994659260841701"/>
      </font>
      <fill>
        <patternFill>
          <bgColor rgb="FFFFFF66"/>
        </patternFill>
      </fill>
    </dxf>
    <dxf>
      <font>
        <color theme="0"/>
      </font>
      <fill>
        <patternFill>
          <bgColor theme="1"/>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ill>
        <patternFill>
          <bgColor theme="8" tint="-0.499984740745262"/>
        </patternFill>
      </fill>
    </dxf>
    <dxf>
      <fill>
        <patternFill>
          <bgColor theme="8" tint="-0.24994659260841701"/>
        </patternFill>
      </fill>
    </dxf>
    <dxf>
      <fill>
        <patternFill>
          <bgColor theme="8" tint="0.59996337778862885"/>
        </patternFill>
      </fill>
    </dxf>
    <dxf>
      <fill>
        <patternFill>
          <bgColor theme="8" tint="0.39994506668294322"/>
        </patternFill>
      </fill>
    </dxf>
    <dxf>
      <fill>
        <patternFill>
          <bgColor theme="8" tint="0.79998168889431442"/>
        </patternFill>
      </fill>
    </dxf>
    <dxf>
      <fill>
        <patternFill>
          <bgColor theme="0" tint="-0.14996795556505021"/>
        </patternFill>
      </fill>
    </dxf>
    <dxf>
      <fill>
        <patternFill>
          <bgColor theme="0"/>
        </patternFill>
      </fill>
    </dxf>
    <dxf>
      <font>
        <color theme="0"/>
      </font>
      <fill>
        <patternFill>
          <bgColor theme="1"/>
        </patternFill>
      </fill>
    </dxf>
    <dxf>
      <font>
        <color theme="0"/>
      </font>
      <fill>
        <patternFill>
          <bgColor rgb="FFC00000"/>
        </patternFill>
      </fill>
    </dxf>
    <dxf>
      <font>
        <b/>
        <i val="0"/>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FFFF99"/>
      <color rgb="FFFFE4AF"/>
      <color rgb="FF66FF33"/>
      <color rgb="FFFFE2A7"/>
      <color rgb="FFFFD88B"/>
      <color rgb="FFFFD47D"/>
      <color rgb="FFFFCC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Inherent Risk Assessment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'Inherent Risk Assessment'!$C$5:$C$6</c:f>
              <c:strCache>
                <c:ptCount val="2"/>
                <c:pt idx="0">
                  <c:v>Count Per Category</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'Inherent Risk Assessment'!$A$7:$B$11</c15:sqref>
                  </c15:fullRef>
                  <c15:levelRef>
                    <c15:sqref>'Inherent Risk Assessment'!$A$7:$A$11</c15:sqref>
                  </c15:levelRef>
                </c:ext>
              </c:extLst>
              <c:f>'Inherent Risk Assessment'!$A$7:$A$11</c:f>
              <c:strCache>
                <c:ptCount val="5"/>
                <c:pt idx="0">
                  <c:v>1. Technologies</c:v>
                </c:pt>
                <c:pt idx="1">
                  <c:v>2. Delivery Channels</c:v>
                </c:pt>
                <c:pt idx="2">
                  <c:v>3. Products &amp; Technology Services</c:v>
                </c:pt>
                <c:pt idx="3">
                  <c:v>4. Business Size &amp; Organizational Characteristics</c:v>
                </c:pt>
                <c:pt idx="4">
                  <c:v>5. Tracked Records on Cyber Threats</c:v>
                </c:pt>
              </c:strCache>
            </c:strRef>
          </c:cat>
          <c:val>
            <c:numRef>
              <c:f>'Inherent Risk Assessment'!$C$7:$C$11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346-433F-A89F-2DDC9D4948A5}"/>
            </c:ext>
          </c:extLst>
        </c:ser>
        <c:ser>
          <c:idx val="1"/>
          <c:order val="1"/>
          <c:tx>
            <c:strRef>
              <c:f>'Inherent Risk Assessment'!$D$5:$D$6</c:f>
              <c:strCache>
                <c:ptCount val="2"/>
                <c:pt idx="0">
                  <c:v>Count:</c:v>
                </c:pt>
                <c:pt idx="1">
                  <c:v>Low</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'Inherent Risk Assessment'!$A$7:$B$11</c15:sqref>
                  </c15:fullRef>
                  <c15:levelRef>
                    <c15:sqref>'Inherent Risk Assessment'!$A$7:$A$11</c15:sqref>
                  </c15:levelRef>
                </c:ext>
              </c:extLst>
              <c:f>'Inherent Risk Assessment'!$A$7:$A$11</c:f>
              <c:strCache>
                <c:ptCount val="5"/>
                <c:pt idx="0">
                  <c:v>1. Technologies</c:v>
                </c:pt>
                <c:pt idx="1">
                  <c:v>2. Delivery Channels</c:v>
                </c:pt>
                <c:pt idx="2">
                  <c:v>3. Products &amp; Technology Services</c:v>
                </c:pt>
                <c:pt idx="3">
                  <c:v>4. Business Size &amp; Organizational Characteristics</c:v>
                </c:pt>
                <c:pt idx="4">
                  <c:v>5. Tracked Records on Cyber Threats</c:v>
                </c:pt>
              </c:strCache>
            </c:strRef>
          </c:cat>
          <c:val>
            <c:numRef>
              <c:f>'Inherent Risk Assessment'!$D$7:$D$11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346-433F-A89F-2DDC9D4948A5}"/>
            </c:ext>
          </c:extLst>
        </c:ser>
        <c:ser>
          <c:idx val="2"/>
          <c:order val="2"/>
          <c:tx>
            <c:strRef>
              <c:f>'Inherent Risk Assessment'!$E$5:$E$6</c:f>
              <c:strCache>
                <c:ptCount val="2"/>
                <c:pt idx="0">
                  <c:v>Count:</c:v>
                </c:pt>
                <c:pt idx="1">
                  <c:v>Medium</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'Inherent Risk Assessment'!$A$7:$B$11</c15:sqref>
                  </c15:fullRef>
                  <c15:levelRef>
                    <c15:sqref>'Inherent Risk Assessment'!$A$7:$A$11</c15:sqref>
                  </c15:levelRef>
                </c:ext>
              </c:extLst>
              <c:f>'Inherent Risk Assessment'!$A$7:$A$11</c:f>
              <c:strCache>
                <c:ptCount val="5"/>
                <c:pt idx="0">
                  <c:v>1. Technologies</c:v>
                </c:pt>
                <c:pt idx="1">
                  <c:v>2. Delivery Channels</c:v>
                </c:pt>
                <c:pt idx="2">
                  <c:v>3. Products &amp; Technology Services</c:v>
                </c:pt>
                <c:pt idx="3">
                  <c:v>4. Business Size &amp; Organizational Characteristics</c:v>
                </c:pt>
                <c:pt idx="4">
                  <c:v>5. Tracked Records on Cyber Threats</c:v>
                </c:pt>
              </c:strCache>
            </c:strRef>
          </c:cat>
          <c:val>
            <c:numRef>
              <c:f>'Inherent Risk Assessment'!$E$7:$E$11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A346-433F-A89F-2DDC9D4948A5}"/>
            </c:ext>
          </c:extLst>
        </c:ser>
        <c:ser>
          <c:idx val="3"/>
          <c:order val="3"/>
          <c:tx>
            <c:strRef>
              <c:f>'Inherent Risk Assessment'!$F$5:$F$6</c:f>
              <c:strCache>
                <c:ptCount val="2"/>
                <c:pt idx="0">
                  <c:v>Count:</c:v>
                </c:pt>
                <c:pt idx="1">
                  <c:v>High</c:v>
                </c:pt>
              </c:strCache>
            </c:strRef>
          </c:tx>
          <c:spPr>
            <a:solidFill>
              <a:schemeClr val="accent2"/>
            </a:solidFill>
            <a:ln>
              <a:noFill/>
            </a:ln>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'Inherent Risk Assessment'!$A$7:$B$11</c15:sqref>
                  </c15:fullRef>
                  <c15:levelRef>
                    <c15:sqref>'Inherent Risk Assessment'!$A$7:$A$11</c15:sqref>
                  </c15:levelRef>
                </c:ext>
              </c:extLst>
              <c:f>'Inherent Risk Assessment'!$A$7:$A$11</c:f>
              <c:strCache>
                <c:ptCount val="5"/>
                <c:pt idx="0">
                  <c:v>1. Technologies</c:v>
                </c:pt>
                <c:pt idx="1">
                  <c:v>2. Delivery Channels</c:v>
                </c:pt>
                <c:pt idx="2">
                  <c:v>3. Products &amp; Technology Services</c:v>
                </c:pt>
                <c:pt idx="3">
                  <c:v>4. Business Size &amp; Organizational Characteristics</c:v>
                </c:pt>
                <c:pt idx="4">
                  <c:v>5. Tracked Records on Cyber Threats</c:v>
                </c:pt>
              </c:strCache>
            </c:strRef>
          </c:cat>
          <c:val>
            <c:numRef>
              <c:f>'Inherent Risk Assessment'!$F$7:$F$11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A346-433F-A89F-2DDC9D4948A5}"/>
            </c:ext>
          </c:extLst>
        </c:ser>
        <c:ser>
          <c:idx val="4"/>
          <c:order val="4"/>
          <c:tx>
            <c:strRef>
              <c:f>'Inherent Risk Assessment'!$G$5:$G$6</c:f>
              <c:strCache>
                <c:ptCount val="2"/>
                <c:pt idx="0">
                  <c:v>Count:</c:v>
                </c:pt>
                <c:pt idx="1">
                  <c:v>Not Applicable</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'Inherent Risk Assessment'!$A$7:$B$11</c15:sqref>
                  </c15:fullRef>
                  <c15:levelRef>
                    <c15:sqref>'Inherent Risk Assessment'!$A$7:$A$11</c15:sqref>
                  </c15:levelRef>
                </c:ext>
              </c:extLst>
              <c:f>'Inherent Risk Assessment'!$A$7:$A$11</c:f>
              <c:strCache>
                <c:ptCount val="5"/>
                <c:pt idx="0">
                  <c:v>1. Technologies</c:v>
                </c:pt>
                <c:pt idx="1">
                  <c:v>2. Delivery Channels</c:v>
                </c:pt>
                <c:pt idx="2">
                  <c:v>3. Products &amp; Technology Services</c:v>
                </c:pt>
                <c:pt idx="3">
                  <c:v>4. Business Size &amp; Organizational Characteristics</c:v>
                </c:pt>
                <c:pt idx="4">
                  <c:v>5. Tracked Records on Cyber Threats</c:v>
                </c:pt>
              </c:strCache>
            </c:strRef>
          </c:cat>
          <c:val>
            <c:numRef>
              <c:f>'Inherent Risk Assessment'!$G$7:$G$11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A346-433F-A89F-2DDC9D4948A5}"/>
            </c:ext>
          </c:extLst>
        </c:ser>
        <c:dLbls>
          <c:dLblPos val="outEnd"/>
          <c:showLegendKey val="0"/>
          <c:showVal val="1"/>
          <c:showCatName val="0"/>
          <c:showSerName val="0"/>
          <c:showPercent val="0"/>
          <c:showBubbleSize val="0"/>
        </c:dLbls>
        <c:gapWidth val="182"/>
        <c:axId val="713330600"/>
        <c:axId val="713333224"/>
      </c:barChart>
      <c:catAx>
        <c:axId val="713330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333224"/>
        <c:crosses val="autoZero"/>
        <c:auto val="1"/>
        <c:lblAlgn val="ctr"/>
        <c:lblOffset val="100"/>
        <c:noMultiLvlLbl val="0"/>
      </c:catAx>
      <c:valAx>
        <c:axId val="713333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3306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D2</a:t>
            </a:r>
            <a:r>
              <a:rPr lang="en-US" sz="1400" baseline="0">
                <a:latin typeface="Arial" panose="020B0604020202020204" pitchFamily="34" charset="0"/>
                <a:cs typeface="Arial" panose="020B0604020202020204" pitchFamily="34" charset="0"/>
              </a:rPr>
              <a:t> - Identification</a:t>
            </a:r>
          </a:p>
        </c:rich>
      </c:tx>
      <c:overlay val="0"/>
    </c:title>
    <c:autoTitleDeleted val="0"/>
    <c:plotArea>
      <c:layout/>
      <c:barChart>
        <c:barDir val="col"/>
        <c:grouping val="clustered"/>
        <c:varyColors val="0"/>
        <c:ser>
          <c:idx val="0"/>
          <c:order val="0"/>
          <c:tx>
            <c:strRef>
              <c:f>'Domain and Sub-Component Charts'!$D$4</c:f>
              <c:strCache>
                <c:ptCount val="1"/>
                <c:pt idx="0">
                  <c:v>Component Maturity Level</c:v>
                </c:pt>
              </c:strCache>
            </c:strRef>
          </c:tx>
          <c:invertIfNegative val="0"/>
          <c:dLbls>
            <c:dLbl>
              <c:idx val="0"/>
              <c:tx>
                <c:rich>
                  <a:bodyPr/>
                  <a:lstStyle/>
                  <a:p>
                    <a:fld id="{9BB25CA9-641D-4183-B795-CE46AADAFBF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6E9-4890-A8F7-D8BBE9B6F8A9}"/>
                </c:ext>
              </c:extLst>
            </c:dLbl>
            <c:dLbl>
              <c:idx val="1"/>
              <c:tx>
                <c:rich>
                  <a:bodyPr/>
                  <a:lstStyle/>
                  <a:p>
                    <a:fld id="{4E5B9917-8725-4C9A-9FBC-D6B8E1198B8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6E9-4890-A8F7-D8BBE9B6F8A9}"/>
                </c:ext>
              </c:extLst>
            </c:dLbl>
            <c:dLbl>
              <c:idx val="2"/>
              <c:tx>
                <c:rich>
                  <a:bodyPr/>
                  <a:lstStyle/>
                  <a:p>
                    <a:fld id="{5C18606D-BE6F-4C73-A2EA-A6B24795CE9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6E9-4890-A8F7-D8BBE9B6F8A9}"/>
                </c:ext>
              </c:extLst>
            </c:dLbl>
            <c:dLbl>
              <c:idx val="3"/>
              <c:tx>
                <c:rich>
                  <a:bodyPr/>
                  <a:lstStyle/>
                  <a:p>
                    <a:fld id="{7EDD760F-443D-4A1C-B4FB-9183BDF0345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6E9-4890-A8F7-D8BBE9B6F8A9}"/>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multiLvlStrRef>
              <c:f>'Domain and Sub-Component Charts'!$A$16:$C$19</c:f>
              <c:multiLvlStrCache>
                <c:ptCount val="4"/>
                <c:lvl>
                  <c:pt idx="0">
                    <c:v>1: IT Asset Management</c:v>
                  </c:pt>
                  <c:pt idx="1">
                    <c:v>2: IT Configuration Management</c:v>
                  </c:pt>
                  <c:pt idx="2">
                    <c:v>1: Cyber Risk Identification</c:v>
                  </c:pt>
                  <c:pt idx="3">
                    <c:v>2: Assessment Scope</c:v>
                  </c:pt>
                </c:lvl>
                <c:lvl>
                  <c:pt idx="0">
                    <c:v>1: IT Asset Identification</c:v>
                  </c:pt>
                  <c:pt idx="2">
                    <c:v>2: Cyber Risk Identification &amp; Assessment</c:v>
                  </c:pt>
                </c:lvl>
                <c:lvl>
                  <c:pt idx="0">
                    <c:v>2: Identification</c:v>
                  </c:pt>
                </c:lvl>
              </c:multiLvlStrCache>
            </c:multiLvlStrRef>
          </c:cat>
          <c:val>
            <c:numRef>
              <c:f>'Domain and Sub-Component Charts'!$E$16:$E$19</c:f>
              <c:numCache>
                <c:formatCode>0.0</c:formatCode>
                <c:ptCount val="4"/>
                <c:pt idx="0">
                  <c:v>0</c:v>
                </c:pt>
                <c:pt idx="1">
                  <c:v>0</c:v>
                </c:pt>
                <c:pt idx="2">
                  <c:v>0</c:v>
                </c:pt>
                <c:pt idx="3">
                  <c:v>0</c:v>
                </c:pt>
              </c:numCache>
            </c:numRef>
          </c:val>
          <c:extLst>
            <c:ext xmlns:c15="http://schemas.microsoft.com/office/drawing/2012/chart" uri="{02D57815-91ED-43cb-92C2-25804820EDAC}">
              <c15:datalabelsRange>
                <c15:f>'Domain and Sub-Component Charts'!$D$16:$D$19</c15:f>
                <c15:dlblRangeCache>
                  <c:ptCount val="4"/>
                  <c:pt idx="0">
                    <c:v>Incomplete</c:v>
                  </c:pt>
                  <c:pt idx="1">
                    <c:v>Incomplete</c:v>
                  </c:pt>
                  <c:pt idx="2">
                    <c:v>Incomplete</c:v>
                  </c:pt>
                  <c:pt idx="3">
                    <c:v>Incomplete</c:v>
                  </c:pt>
                </c15:dlblRangeCache>
              </c15:datalabelsRange>
            </c:ext>
            <c:ext xmlns:c16="http://schemas.microsoft.com/office/drawing/2014/chart" uri="{C3380CC4-5D6E-409C-BE32-E72D297353CC}">
              <c16:uniqueId val="{00000000-FA03-49B1-ADF2-A5D1EEB6E98B}"/>
            </c:ext>
          </c:extLst>
        </c:ser>
        <c:dLbls>
          <c:dLblPos val="outEnd"/>
          <c:showLegendKey val="0"/>
          <c:showVal val="1"/>
          <c:showCatName val="0"/>
          <c:showSerName val="0"/>
          <c:showPercent val="0"/>
          <c:showBubbleSize val="0"/>
        </c:dLbls>
        <c:gapWidth val="150"/>
        <c:axId val="113337856"/>
        <c:axId val="66597952"/>
      </c:barChart>
      <c:lineChart>
        <c:grouping val="standard"/>
        <c:varyColors val="0"/>
        <c:ser>
          <c:idx val="1"/>
          <c:order val="1"/>
          <c:tx>
            <c:strRef>
              <c:f>'Domain and Sub-Component Charts'!$F$4</c:f>
              <c:strCache>
                <c:ptCount val="1"/>
                <c:pt idx="0">
                  <c:v>Target: Incomplete</c:v>
                </c:pt>
              </c:strCache>
            </c:strRef>
          </c:tx>
          <c:spPr>
            <a:ln w="28575">
              <a:prstDash val="dash"/>
            </a:ln>
          </c:spPr>
          <c:marker>
            <c:symbol val="none"/>
          </c:marker>
          <c:dLbls>
            <c:delete val="1"/>
          </c:dLbls>
          <c:cat>
            <c:numRef>
              <c:f>'Domain and Sub-Component Charts'!$F$16:$F$19</c:f>
              <c:numCache>
                <c:formatCode>General</c:formatCode>
                <c:ptCount val="4"/>
                <c:pt idx="0">
                  <c:v>0</c:v>
                </c:pt>
                <c:pt idx="1">
                  <c:v>0</c:v>
                </c:pt>
                <c:pt idx="2">
                  <c:v>0</c:v>
                </c:pt>
                <c:pt idx="3">
                  <c:v>0</c:v>
                </c:pt>
              </c:numCache>
            </c:numRef>
          </c:cat>
          <c:val>
            <c:numRef>
              <c:f>'Domain and Sub-Component Charts'!$F$16:$F$19</c:f>
              <c:numCache>
                <c:formatCode>General</c:formatCode>
                <c:ptCount val="4"/>
                <c:pt idx="0">
                  <c:v>0</c:v>
                </c:pt>
                <c:pt idx="1">
                  <c:v>0</c:v>
                </c:pt>
                <c:pt idx="2">
                  <c:v>0</c:v>
                </c:pt>
                <c:pt idx="3">
                  <c:v>0</c:v>
                </c:pt>
              </c:numCache>
            </c:numRef>
          </c:val>
          <c:smooth val="0"/>
          <c:extLst>
            <c:ext xmlns:c16="http://schemas.microsoft.com/office/drawing/2014/chart" uri="{C3380CC4-5D6E-409C-BE32-E72D297353CC}">
              <c16:uniqueId val="{00000001-FA03-49B1-ADF2-A5D1EEB6E98B}"/>
            </c:ext>
          </c:extLst>
        </c:ser>
        <c:dLbls>
          <c:showLegendKey val="0"/>
          <c:showVal val="1"/>
          <c:showCatName val="0"/>
          <c:showSerName val="0"/>
          <c:showPercent val="0"/>
          <c:showBubbleSize val="0"/>
        </c:dLbls>
        <c:marker val="1"/>
        <c:smooth val="0"/>
        <c:axId val="113337856"/>
        <c:axId val="66597952"/>
      </c:lineChart>
      <c:catAx>
        <c:axId val="113337856"/>
        <c:scaling>
          <c:orientation val="minMax"/>
        </c:scaling>
        <c:delete val="0"/>
        <c:axPos val="b"/>
        <c:majorGridlines/>
        <c:numFmt formatCode="General" sourceLinked="0"/>
        <c:majorTickMark val="none"/>
        <c:minorTickMark val="none"/>
        <c:tickLblPos val="nextTo"/>
        <c:spPr>
          <a:ln/>
        </c:spPr>
        <c:txPr>
          <a:bodyPr/>
          <a:lstStyle/>
          <a:p>
            <a:pPr>
              <a:defRPr sz="900">
                <a:latin typeface="Arial" panose="020B0604020202020204" pitchFamily="34" charset="0"/>
                <a:cs typeface="Arial" panose="020B0604020202020204" pitchFamily="34" charset="0"/>
              </a:defRPr>
            </a:pPr>
            <a:endParaRPr lang="en-US"/>
          </a:p>
        </c:txPr>
        <c:crossAx val="66597952"/>
        <c:crosses val="autoZero"/>
        <c:auto val="1"/>
        <c:lblAlgn val="ctr"/>
        <c:lblOffset val="100"/>
        <c:noMultiLvlLbl val="0"/>
      </c:catAx>
      <c:valAx>
        <c:axId val="66597952"/>
        <c:scaling>
          <c:orientation val="minMax"/>
          <c:max val="5"/>
          <c:min val="0"/>
        </c:scaling>
        <c:delete val="1"/>
        <c:axPos val="l"/>
        <c:majorGridlines>
          <c:spPr>
            <a:ln>
              <a:solidFill>
                <a:schemeClr val="bg1">
                  <a:lumMod val="95000"/>
                </a:schemeClr>
              </a:solidFill>
            </a:ln>
          </c:spPr>
        </c:majorGridlines>
        <c:numFmt formatCode="0.0" sourceLinked="1"/>
        <c:majorTickMark val="out"/>
        <c:minorTickMark val="none"/>
        <c:tickLblPos val="nextTo"/>
        <c:crossAx val="113337856"/>
        <c:crosses val="autoZero"/>
        <c:crossBetween val="between"/>
        <c:majorUnit val="1"/>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D3 - Protection</a:t>
            </a:r>
          </a:p>
        </c:rich>
      </c:tx>
      <c:overlay val="0"/>
    </c:title>
    <c:autoTitleDeleted val="0"/>
    <c:plotArea>
      <c:layout/>
      <c:barChart>
        <c:barDir val="col"/>
        <c:grouping val="clustered"/>
        <c:varyColors val="0"/>
        <c:ser>
          <c:idx val="0"/>
          <c:order val="0"/>
          <c:tx>
            <c:strRef>
              <c:f>'Domain and Sub-Component Charts'!$D$4</c:f>
              <c:strCache>
                <c:ptCount val="1"/>
                <c:pt idx="0">
                  <c:v>Component Maturity Level</c:v>
                </c:pt>
              </c:strCache>
            </c:strRef>
          </c:tx>
          <c:invertIfNegative val="0"/>
          <c:dLbls>
            <c:dLbl>
              <c:idx val="0"/>
              <c:tx>
                <c:rich>
                  <a:bodyPr/>
                  <a:lstStyle/>
                  <a:p>
                    <a:fld id="{C445052A-C972-452D-910D-2719A01F9CD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48B0-432E-BEAF-FE603CC5A20D}"/>
                </c:ext>
              </c:extLst>
            </c:dLbl>
            <c:dLbl>
              <c:idx val="1"/>
              <c:tx>
                <c:rich>
                  <a:bodyPr/>
                  <a:lstStyle/>
                  <a:p>
                    <a:fld id="{D4CEE6EA-CB60-4D29-A52E-4F36177C59F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8B0-432E-BEAF-FE603CC5A20D}"/>
                </c:ext>
              </c:extLst>
            </c:dLbl>
            <c:dLbl>
              <c:idx val="2"/>
              <c:tx>
                <c:rich>
                  <a:bodyPr/>
                  <a:lstStyle/>
                  <a:p>
                    <a:fld id="{CD02028B-30E3-40DE-8DB8-F73C32FABFB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8B0-432E-BEAF-FE603CC5A20D}"/>
                </c:ext>
              </c:extLst>
            </c:dLbl>
            <c:dLbl>
              <c:idx val="3"/>
              <c:tx>
                <c:rich>
                  <a:bodyPr/>
                  <a:lstStyle/>
                  <a:p>
                    <a:fld id="{B0C54F8C-58BF-4A6F-A606-0369F52491C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8B0-432E-BEAF-FE603CC5A20D}"/>
                </c:ext>
              </c:extLst>
            </c:dLbl>
            <c:dLbl>
              <c:idx val="4"/>
              <c:tx>
                <c:rich>
                  <a:bodyPr/>
                  <a:lstStyle/>
                  <a:p>
                    <a:fld id="{95AFF401-DB6C-4DA3-ADED-E5671DAC829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8B0-432E-BEAF-FE603CC5A20D}"/>
                </c:ext>
              </c:extLst>
            </c:dLbl>
            <c:dLbl>
              <c:idx val="5"/>
              <c:tx>
                <c:rich>
                  <a:bodyPr/>
                  <a:lstStyle/>
                  <a:p>
                    <a:fld id="{9C398254-8CD2-4017-A142-78972FA3AEB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8B0-432E-BEAF-FE603CC5A20D}"/>
                </c:ext>
              </c:extLst>
            </c:dLbl>
            <c:dLbl>
              <c:idx val="6"/>
              <c:tx>
                <c:rich>
                  <a:bodyPr/>
                  <a:lstStyle/>
                  <a:p>
                    <a:fld id="{6DABBAF3-B223-4A73-9BFD-31310BC7546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48B0-432E-BEAF-FE603CC5A20D}"/>
                </c:ext>
              </c:extLst>
            </c:dLbl>
            <c:dLbl>
              <c:idx val="7"/>
              <c:tx>
                <c:rich>
                  <a:bodyPr/>
                  <a:lstStyle/>
                  <a:p>
                    <a:fld id="{CEC54666-8799-49B2-A1C8-DA679FA45D9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48B0-432E-BEAF-FE603CC5A20D}"/>
                </c:ext>
              </c:extLst>
            </c:dLbl>
            <c:dLbl>
              <c:idx val="8"/>
              <c:tx>
                <c:rich>
                  <a:bodyPr/>
                  <a:lstStyle/>
                  <a:p>
                    <a:fld id="{1A6937FC-1471-4C8B-A333-761D207A53E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8B0-432E-BEAF-FE603CC5A20D}"/>
                </c:ext>
              </c:extLst>
            </c:dLbl>
            <c:dLbl>
              <c:idx val="9"/>
              <c:tx>
                <c:rich>
                  <a:bodyPr/>
                  <a:lstStyle/>
                  <a:p>
                    <a:fld id="{2B51D910-06B5-4DC5-A686-C548E50CD1C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8B0-432E-BEAF-FE603CC5A20D}"/>
                </c:ext>
              </c:extLst>
            </c:dLbl>
            <c:dLbl>
              <c:idx val="10"/>
              <c:tx>
                <c:rich>
                  <a:bodyPr/>
                  <a:lstStyle/>
                  <a:p>
                    <a:fld id="{C61DAC99-6634-4405-BA58-2B20E3409F3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8B0-432E-BEAF-FE603CC5A20D}"/>
                </c:ext>
              </c:extLst>
            </c:dLbl>
            <c:dLbl>
              <c:idx val="11"/>
              <c:tx>
                <c:rich>
                  <a:bodyPr/>
                  <a:lstStyle/>
                  <a:p>
                    <a:fld id="{0CC89832-02DB-4274-87C5-1D7734642F7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48B0-432E-BEAF-FE603CC5A20D}"/>
                </c:ext>
              </c:extLst>
            </c:dLbl>
            <c:dLbl>
              <c:idx val="12"/>
              <c:tx>
                <c:rich>
                  <a:bodyPr/>
                  <a:lstStyle/>
                  <a:p>
                    <a:fld id="{E3EFD600-A6AE-406B-A3C1-EF27CF4BAED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48B0-432E-BEAF-FE603CC5A20D}"/>
                </c:ext>
              </c:extLst>
            </c:dLbl>
            <c:dLbl>
              <c:idx val="13"/>
              <c:tx>
                <c:rich>
                  <a:bodyPr/>
                  <a:lstStyle/>
                  <a:p>
                    <a:fld id="{11D381E2-109F-4F7E-AA30-AE4F1F69903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48B0-432E-BEAF-FE603CC5A20D}"/>
                </c:ext>
              </c:extLst>
            </c:dLbl>
            <c:dLbl>
              <c:idx val="14"/>
              <c:tx>
                <c:rich>
                  <a:bodyPr/>
                  <a:lstStyle/>
                  <a:p>
                    <a:fld id="{DF67E686-599D-40A8-9DD2-12D36EF4932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48B0-432E-BEAF-FE603CC5A20D}"/>
                </c:ext>
              </c:extLst>
            </c:dLbl>
            <c:dLbl>
              <c:idx val="15"/>
              <c:tx>
                <c:rich>
                  <a:bodyPr/>
                  <a:lstStyle/>
                  <a:p>
                    <a:fld id="{A2F59036-DB9E-4955-8DEB-465B606A56D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48B0-432E-BEAF-FE603CC5A20D}"/>
                </c:ext>
              </c:extLst>
            </c:dLbl>
            <c:dLbl>
              <c:idx val="16"/>
              <c:tx>
                <c:rich>
                  <a:bodyPr/>
                  <a:lstStyle/>
                  <a:p>
                    <a:fld id="{2913D616-FAC9-4ACB-861F-0549C7E6CA4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48B0-432E-BEAF-FE603CC5A20D}"/>
                </c:ext>
              </c:extLst>
            </c:dLbl>
            <c:dLbl>
              <c:idx val="17"/>
              <c:tx>
                <c:rich>
                  <a:bodyPr/>
                  <a:lstStyle/>
                  <a:p>
                    <a:fld id="{781A8991-E850-4A71-B3CA-B6AC9F6EB8F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48B0-432E-BEAF-FE603CC5A20D}"/>
                </c:ext>
              </c:extLst>
            </c:dLbl>
            <c:dLbl>
              <c:idx val="18"/>
              <c:tx>
                <c:rich>
                  <a:bodyPr/>
                  <a:lstStyle/>
                  <a:p>
                    <a:fld id="{A619589A-8175-43AE-8741-0E5C7BEC621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48B0-432E-BEAF-FE603CC5A20D}"/>
                </c:ext>
              </c:extLst>
            </c:dLbl>
            <c:dLbl>
              <c:idx val="19"/>
              <c:tx>
                <c:rich>
                  <a:bodyPr/>
                  <a:lstStyle/>
                  <a:p>
                    <a:fld id="{EB062E7D-DAA3-46DA-A4B5-6B82430867D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48B0-432E-BEAF-FE603CC5A20D}"/>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multiLvlStrRef>
              <c:f>'Domain and Sub-Component Charts'!$B$20:$C$39</c:f>
              <c:multiLvlStrCache>
                <c:ptCount val="20"/>
                <c:lvl>
                  <c:pt idx="0">
                    <c:v>1: Network Protection</c:v>
                  </c:pt>
                  <c:pt idx="1">
                    <c:v>2: System Configuration</c:v>
                  </c:pt>
                  <c:pt idx="2">
                    <c:v>3: Device Protection</c:v>
                  </c:pt>
                  <c:pt idx="3">
                    <c:v>1: User Account Management</c:v>
                  </c:pt>
                  <c:pt idx="4">
                    <c:v>2: User Account Provisioning</c:v>
                  </c:pt>
                  <c:pt idx="5">
                    <c:v>3: Privileged User Account Management</c:v>
                  </c:pt>
                  <c:pt idx="6">
                    <c:v>4: Customer Access Management</c:v>
                  </c:pt>
                  <c:pt idx="7">
                    <c:v>5: Physical Access Management</c:v>
                  </c:pt>
                  <c:pt idx="8">
                    <c:v>6: Remote Access Management</c:v>
                  </c:pt>
                  <c:pt idx="9">
                    <c:v>7: Cryptographic Keys Access Management</c:v>
                  </c:pt>
                  <c:pt idx="10">
                    <c:v>8: Third-Party Access Management</c:v>
                  </c:pt>
                  <c:pt idx="11">
                    <c:v>1: End-Point Data Security</c:v>
                  </c:pt>
                  <c:pt idx="12">
                    <c:v>2: Data Protection</c:v>
                  </c:pt>
                  <c:pt idx="13">
                    <c:v>3: Data Disposal</c:v>
                  </c:pt>
                  <c:pt idx="14">
                    <c:v>1: Secure Development</c:v>
                  </c:pt>
                  <c:pt idx="15">
                    <c:v>1: Patch Management Programme</c:v>
                  </c:pt>
                  <c:pt idx="16">
                    <c:v>2: Patch Assessment &amp; Testing</c:v>
                  </c:pt>
                  <c:pt idx="17">
                    <c:v>1: Issues Management</c:v>
                  </c:pt>
                  <c:pt idx="18">
                    <c:v>2: Testing After Remediation</c:v>
                  </c:pt>
                  <c:pt idx="19">
                    <c:v>3: Incident Forensics</c:v>
                  </c:pt>
                </c:lvl>
                <c:lvl>
                  <c:pt idx="0">
                    <c:v>1: Infrastructure Protection Controls</c:v>
                  </c:pt>
                  <c:pt idx="3">
                    <c:v>2: Access Control</c:v>
                  </c:pt>
                  <c:pt idx="11">
                    <c:v>3: Data Security</c:v>
                  </c:pt>
                  <c:pt idx="14">
                    <c:v>4: Secure Coding</c:v>
                  </c:pt>
                  <c:pt idx="15">
                    <c:v>5: Patch Management</c:v>
                  </c:pt>
                  <c:pt idx="17">
                    <c:v>6: Remediation Management</c:v>
                  </c:pt>
                </c:lvl>
              </c:multiLvlStrCache>
            </c:multiLvlStrRef>
          </c:cat>
          <c:val>
            <c:numRef>
              <c:f>'Domain and Sub-Component Charts'!$E$20:$E$39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'Domain and Sub-Component Charts'!$D$20:$D$39</c15:f>
                <c15:dlblRangeCache>
                  <c:ptCount val="20"/>
                  <c:pt idx="0">
                    <c:v>Incomplete</c:v>
                  </c:pt>
                  <c:pt idx="1">
                    <c:v>Incomplete</c:v>
                  </c:pt>
                  <c:pt idx="2">
                    <c:v>Incomplete</c:v>
                  </c:pt>
                  <c:pt idx="3">
                    <c:v>Incomplete</c:v>
                  </c:pt>
                  <c:pt idx="4">
                    <c:v>Incomplete</c:v>
                  </c:pt>
                  <c:pt idx="5">
                    <c:v>Incomplete</c:v>
                  </c:pt>
                  <c:pt idx="6">
                    <c:v>Incomplete</c:v>
                  </c:pt>
                  <c:pt idx="7">
                    <c:v>Incomplete</c:v>
                  </c:pt>
                  <c:pt idx="8">
                    <c:v>Incomplete</c:v>
                  </c:pt>
                  <c:pt idx="9">
                    <c:v>Incomplete</c:v>
                  </c:pt>
                  <c:pt idx="10">
                    <c:v>Incomplete</c:v>
                  </c:pt>
                  <c:pt idx="11">
                    <c:v>Incomplete</c:v>
                  </c:pt>
                  <c:pt idx="12">
                    <c:v>Incomplete</c:v>
                  </c:pt>
                  <c:pt idx="13">
                    <c:v>Incomplete</c:v>
                  </c:pt>
                  <c:pt idx="14">
                    <c:v>Incomplete</c:v>
                  </c:pt>
                  <c:pt idx="15">
                    <c:v>Incomplete</c:v>
                  </c:pt>
                  <c:pt idx="16">
                    <c:v>Incomplete</c:v>
                  </c:pt>
                  <c:pt idx="17">
                    <c:v>Incomplete</c:v>
                  </c:pt>
                  <c:pt idx="18">
                    <c:v>Incomplete</c:v>
                  </c:pt>
                  <c:pt idx="19">
                    <c:v>Incomplete</c:v>
                  </c:pt>
                </c15:dlblRangeCache>
              </c15:datalabelsRange>
            </c:ext>
            <c:ext xmlns:c16="http://schemas.microsoft.com/office/drawing/2014/chart" uri="{C3380CC4-5D6E-409C-BE32-E72D297353CC}">
              <c16:uniqueId val="{00000000-9F56-4BB7-8B69-6E39FA395A1B}"/>
            </c:ext>
          </c:extLst>
        </c:ser>
        <c:dLbls>
          <c:dLblPos val="outEnd"/>
          <c:showLegendKey val="0"/>
          <c:showVal val="1"/>
          <c:showCatName val="0"/>
          <c:showSerName val="0"/>
          <c:showPercent val="0"/>
          <c:showBubbleSize val="0"/>
        </c:dLbls>
        <c:gapWidth val="150"/>
        <c:axId val="113338368"/>
        <c:axId val="66599680"/>
      </c:barChart>
      <c:lineChart>
        <c:grouping val="standard"/>
        <c:varyColors val="0"/>
        <c:ser>
          <c:idx val="1"/>
          <c:order val="1"/>
          <c:tx>
            <c:strRef>
              <c:f>'Domain and Sub-Component Charts'!$F$4</c:f>
              <c:strCache>
                <c:ptCount val="1"/>
                <c:pt idx="0">
                  <c:v>Target: Incomplete</c:v>
                </c:pt>
              </c:strCache>
            </c:strRef>
          </c:tx>
          <c:spPr>
            <a:ln>
              <a:prstDash val="dash"/>
            </a:ln>
          </c:spPr>
          <c:marker>
            <c:symbol val="none"/>
          </c:marker>
          <c:dLbls>
            <c:delete val="1"/>
          </c:dLbls>
          <c:cat>
            <c:multiLvlStrRef>
              <c:f>'Domain and Sub-Component Charts'!$B$17:$C$25</c:f>
              <c:multiLvlStrCache>
                <c:ptCount val="9"/>
                <c:lvl>
                  <c:pt idx="0">
                    <c:v>2: IT Configuration Management</c:v>
                  </c:pt>
                  <c:pt idx="1">
                    <c:v>1: Cyber Risk Identification</c:v>
                  </c:pt>
                  <c:pt idx="2">
                    <c:v>2: Assessment Scope</c:v>
                  </c:pt>
                  <c:pt idx="3">
                    <c:v>1: Network Protection</c:v>
                  </c:pt>
                  <c:pt idx="4">
                    <c:v>2: System Configuration</c:v>
                  </c:pt>
                  <c:pt idx="5">
                    <c:v>3: Device Protection</c:v>
                  </c:pt>
                  <c:pt idx="6">
                    <c:v>1: User Account Management</c:v>
                  </c:pt>
                  <c:pt idx="7">
                    <c:v>2: User Account Provisioning</c:v>
                  </c:pt>
                  <c:pt idx="8">
                    <c:v>3: Privileged User Account Management</c:v>
                  </c:pt>
                </c:lvl>
                <c:lvl>
                  <c:pt idx="1">
                    <c:v>2: Cyber Risk Identification &amp; Assessment</c:v>
                  </c:pt>
                  <c:pt idx="3">
                    <c:v>1: Infrastructure Protection Controls</c:v>
                  </c:pt>
                  <c:pt idx="6">
                    <c:v>2: Access Control</c:v>
                  </c:pt>
                </c:lvl>
              </c:multiLvlStrCache>
            </c:multiLvlStrRef>
          </c:cat>
          <c:val>
            <c:numRef>
              <c:f>'Domain and Sub-Component Charts'!$F$20:$F$39</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9F56-4BB7-8B69-6E39FA395A1B}"/>
            </c:ext>
          </c:extLst>
        </c:ser>
        <c:dLbls>
          <c:showLegendKey val="0"/>
          <c:showVal val="1"/>
          <c:showCatName val="0"/>
          <c:showSerName val="0"/>
          <c:showPercent val="0"/>
          <c:showBubbleSize val="0"/>
        </c:dLbls>
        <c:marker val="1"/>
        <c:smooth val="0"/>
        <c:axId val="113338368"/>
        <c:axId val="66599680"/>
      </c:lineChart>
      <c:catAx>
        <c:axId val="113338368"/>
        <c:scaling>
          <c:orientation val="minMax"/>
        </c:scaling>
        <c:delete val="0"/>
        <c:axPos val="b"/>
        <c:majorGridlines/>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66599680"/>
        <c:crosses val="autoZero"/>
        <c:auto val="1"/>
        <c:lblAlgn val="ctr"/>
        <c:lblOffset val="100"/>
        <c:noMultiLvlLbl val="0"/>
      </c:catAx>
      <c:valAx>
        <c:axId val="66599680"/>
        <c:scaling>
          <c:orientation val="minMax"/>
          <c:max val="5"/>
          <c:min val="0"/>
        </c:scaling>
        <c:delete val="1"/>
        <c:axPos val="l"/>
        <c:majorGridlines>
          <c:spPr>
            <a:ln>
              <a:solidFill>
                <a:schemeClr val="bg1">
                  <a:lumMod val="95000"/>
                </a:schemeClr>
              </a:solidFill>
            </a:ln>
          </c:spPr>
        </c:majorGridlines>
        <c:numFmt formatCode="0.0" sourceLinked="1"/>
        <c:majorTickMark val="out"/>
        <c:minorTickMark val="none"/>
        <c:tickLblPos val="nextTo"/>
        <c:crossAx val="113338368"/>
        <c:crosses val="autoZero"/>
        <c:crossBetween val="between"/>
        <c:majorUnit val="1"/>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D4 - Detection</a:t>
            </a:r>
          </a:p>
        </c:rich>
      </c:tx>
      <c:overlay val="0"/>
    </c:title>
    <c:autoTitleDeleted val="0"/>
    <c:plotArea>
      <c:layout/>
      <c:barChart>
        <c:barDir val="col"/>
        <c:grouping val="clustered"/>
        <c:varyColors val="0"/>
        <c:ser>
          <c:idx val="0"/>
          <c:order val="0"/>
          <c:tx>
            <c:strRef>
              <c:f>'Domain and Sub-Component Charts'!$D$4</c:f>
              <c:strCache>
                <c:ptCount val="1"/>
                <c:pt idx="0">
                  <c:v>Component Maturity Level</c:v>
                </c:pt>
              </c:strCache>
            </c:strRef>
          </c:tx>
          <c:invertIfNegative val="0"/>
          <c:dLbls>
            <c:dLbl>
              <c:idx val="0"/>
              <c:tx>
                <c:rich>
                  <a:bodyPr/>
                  <a:lstStyle/>
                  <a:p>
                    <a:fld id="{03AF609D-4B63-4D42-B61D-D88746F3C42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7B1-4890-B1DA-DC33DD80ED7E}"/>
                </c:ext>
              </c:extLst>
            </c:dLbl>
            <c:dLbl>
              <c:idx val="1"/>
              <c:tx>
                <c:rich>
                  <a:bodyPr/>
                  <a:lstStyle/>
                  <a:p>
                    <a:fld id="{7D53790C-2D45-4084-B1FB-D15BF48AE16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7B1-4890-B1DA-DC33DD80ED7E}"/>
                </c:ext>
              </c:extLst>
            </c:dLbl>
            <c:dLbl>
              <c:idx val="2"/>
              <c:tx>
                <c:rich>
                  <a:bodyPr/>
                  <a:lstStyle/>
                  <a:p>
                    <a:fld id="{73E2100E-CC94-4554-A530-132BA3DA75B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7B1-4890-B1DA-DC33DD80ED7E}"/>
                </c:ext>
              </c:extLst>
            </c:dLbl>
            <c:dLbl>
              <c:idx val="3"/>
              <c:tx>
                <c:rich>
                  <a:bodyPr/>
                  <a:lstStyle/>
                  <a:p>
                    <a:fld id="{619FE355-3D39-4561-BCEF-E565143B0C8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7B1-4890-B1DA-DC33DD80ED7E}"/>
                </c:ext>
              </c:extLst>
            </c:dLbl>
            <c:dLbl>
              <c:idx val="4"/>
              <c:tx>
                <c:rich>
                  <a:bodyPr/>
                  <a:lstStyle/>
                  <a:p>
                    <a:fld id="{802DE3F3-60D0-4EE9-9F7E-1215502D720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7B1-4890-B1DA-DC33DD80ED7E}"/>
                </c:ext>
              </c:extLst>
            </c:dLbl>
            <c:dLbl>
              <c:idx val="5"/>
              <c:tx>
                <c:rich>
                  <a:bodyPr/>
                  <a:lstStyle/>
                  <a:p>
                    <a:fld id="{B7F8FDE4-2155-4434-8D47-D4639E24CD7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7B1-4890-B1DA-DC33DD80ED7E}"/>
                </c:ext>
              </c:extLst>
            </c:dLbl>
            <c:dLbl>
              <c:idx val="6"/>
              <c:tx>
                <c:rich>
                  <a:bodyPr/>
                  <a:lstStyle/>
                  <a:p>
                    <a:fld id="{E6C1389B-65DA-4838-BDF7-1C29EBDE0A1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F7B1-4890-B1DA-DC33DD80ED7E}"/>
                </c:ext>
              </c:extLst>
            </c:dLbl>
            <c:dLbl>
              <c:idx val="7"/>
              <c:tx>
                <c:rich>
                  <a:bodyPr/>
                  <a:lstStyle/>
                  <a:p>
                    <a:fld id="{078582E6-13BE-498E-9EE2-80669F5A680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F7B1-4890-B1DA-DC33DD80ED7E}"/>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multiLvlStrRef>
              <c:f>'Domain and Sub-Component Charts'!$B$40:$C$47</c:f>
              <c:multiLvlStrCache>
                <c:ptCount val="8"/>
                <c:lvl>
                  <c:pt idx="0">
                    <c:v>1: Anti-Virus &amp; Anti-Malware</c:v>
                  </c:pt>
                  <c:pt idx="1">
                    <c:v>2: Penetration / Simulation Testing</c:v>
                  </c:pt>
                  <c:pt idx="2">
                    <c:v>1: Log Monitoring &amp; Analysis</c:v>
                  </c:pt>
                  <c:pt idx="3">
                    <c:v>2: Security Information &amp; Event Management</c:v>
                  </c:pt>
                  <c:pt idx="4">
                    <c:v>3: Customer Transaction Monitoring</c:v>
                  </c:pt>
                  <c:pt idx="5">
                    <c:v>1: Event Monitoring</c:v>
                  </c:pt>
                  <c:pt idx="6">
                    <c:v>2: Detection &amp; Alert</c:v>
                  </c:pt>
                  <c:pt idx="7">
                    <c:v>1: Threat Analysis</c:v>
                  </c:pt>
                </c:lvl>
                <c:lvl>
                  <c:pt idx="0">
                    <c:v>1:Vulnerability Detection</c:v>
                  </c:pt>
                  <c:pt idx="2">
                    <c:v>2: Anomalous Activity Detection</c:v>
                  </c:pt>
                  <c:pt idx="5">
                    <c:v>3: Cyber Incident Detection</c:v>
                  </c:pt>
                  <c:pt idx="7">
                    <c:v>4: Threat Monitoring &amp; Analysis</c:v>
                  </c:pt>
                </c:lvl>
              </c:multiLvlStrCache>
            </c:multiLvlStrRef>
          </c:cat>
          <c:val>
            <c:numRef>
              <c:f>'Domain and Sub-Component Charts'!$E$40:$E$47</c:f>
              <c:numCache>
                <c:formatCode>0.0</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datalabelsRange>
                <c15:f>'Domain and Sub-Component Charts'!$D$40:$D$47</c15:f>
                <c15:dlblRangeCache>
                  <c:ptCount val="8"/>
                  <c:pt idx="0">
                    <c:v>Incomplete</c:v>
                  </c:pt>
                  <c:pt idx="1">
                    <c:v>Incomplete</c:v>
                  </c:pt>
                  <c:pt idx="2">
                    <c:v>Incomplete</c:v>
                  </c:pt>
                  <c:pt idx="3">
                    <c:v>Incomplete</c:v>
                  </c:pt>
                  <c:pt idx="4">
                    <c:v>Incomplete</c:v>
                  </c:pt>
                  <c:pt idx="5">
                    <c:v>Incomplete</c:v>
                  </c:pt>
                  <c:pt idx="6">
                    <c:v>Incomplete</c:v>
                  </c:pt>
                  <c:pt idx="7">
                    <c:v>Incomplete</c:v>
                  </c:pt>
                </c15:dlblRangeCache>
              </c15:datalabelsRange>
            </c:ext>
            <c:ext xmlns:c16="http://schemas.microsoft.com/office/drawing/2014/chart" uri="{C3380CC4-5D6E-409C-BE32-E72D297353CC}">
              <c16:uniqueId val="{00000000-4FD9-4276-A43C-5BD93250989D}"/>
            </c:ext>
          </c:extLst>
        </c:ser>
        <c:dLbls>
          <c:dLblPos val="outEnd"/>
          <c:showLegendKey val="0"/>
          <c:showVal val="1"/>
          <c:showCatName val="0"/>
          <c:showSerName val="0"/>
          <c:showPercent val="0"/>
          <c:showBubbleSize val="0"/>
        </c:dLbls>
        <c:gapWidth val="150"/>
        <c:axId val="113338880"/>
        <c:axId val="112641152"/>
      </c:barChart>
      <c:lineChart>
        <c:grouping val="standard"/>
        <c:varyColors val="0"/>
        <c:ser>
          <c:idx val="1"/>
          <c:order val="1"/>
          <c:tx>
            <c:strRef>
              <c:f>'Domain and Sub-Component Charts'!$F$4</c:f>
              <c:strCache>
                <c:ptCount val="1"/>
                <c:pt idx="0">
                  <c:v>Target: Incomplete</c:v>
                </c:pt>
              </c:strCache>
            </c:strRef>
          </c:tx>
          <c:spPr>
            <a:ln>
              <a:prstDash val="dash"/>
            </a:ln>
          </c:spPr>
          <c:marker>
            <c:symbol val="none"/>
          </c:marker>
          <c:dLbls>
            <c:delete val="1"/>
          </c:dLbls>
          <c:val>
            <c:numRef>
              <c:f>'Domain and Sub-Component Charts'!$F$40:$F$47</c:f>
              <c:numCache>
                <c:formatCode>General</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4FD9-4276-A43C-5BD93250989D}"/>
            </c:ext>
          </c:extLst>
        </c:ser>
        <c:dLbls>
          <c:showLegendKey val="0"/>
          <c:showVal val="1"/>
          <c:showCatName val="0"/>
          <c:showSerName val="0"/>
          <c:showPercent val="0"/>
          <c:showBubbleSize val="0"/>
        </c:dLbls>
        <c:marker val="1"/>
        <c:smooth val="0"/>
        <c:axId val="113338880"/>
        <c:axId val="112641152"/>
      </c:lineChart>
      <c:catAx>
        <c:axId val="113338880"/>
        <c:scaling>
          <c:orientation val="minMax"/>
        </c:scaling>
        <c:delete val="0"/>
        <c:axPos val="b"/>
        <c:majorGridlines/>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112641152"/>
        <c:crosses val="autoZero"/>
        <c:auto val="1"/>
        <c:lblAlgn val="ctr"/>
        <c:lblOffset val="100"/>
        <c:noMultiLvlLbl val="0"/>
      </c:catAx>
      <c:valAx>
        <c:axId val="112641152"/>
        <c:scaling>
          <c:orientation val="minMax"/>
          <c:max val="5"/>
          <c:min val="0"/>
        </c:scaling>
        <c:delete val="1"/>
        <c:axPos val="l"/>
        <c:majorGridlines>
          <c:spPr>
            <a:ln>
              <a:solidFill>
                <a:schemeClr val="bg1">
                  <a:lumMod val="95000"/>
                </a:schemeClr>
              </a:solidFill>
            </a:ln>
          </c:spPr>
        </c:majorGridlines>
        <c:numFmt formatCode="0.0" sourceLinked="1"/>
        <c:majorTickMark val="out"/>
        <c:minorTickMark val="none"/>
        <c:tickLblPos val="nextTo"/>
        <c:crossAx val="113338880"/>
        <c:crosses val="autoZero"/>
        <c:crossBetween val="between"/>
        <c:majorUnit val="1"/>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D5</a:t>
            </a:r>
            <a:r>
              <a:rPr lang="en-US" sz="1400" baseline="0">
                <a:latin typeface="Arial" panose="020B0604020202020204" pitchFamily="34" charset="0"/>
                <a:cs typeface="Arial" panose="020B0604020202020204" pitchFamily="34" charset="0"/>
              </a:rPr>
              <a:t> - </a:t>
            </a:r>
            <a:r>
              <a:rPr lang="en-US" sz="1400">
                <a:latin typeface="Arial" panose="020B0604020202020204" pitchFamily="34" charset="0"/>
                <a:cs typeface="Arial" panose="020B0604020202020204" pitchFamily="34" charset="0"/>
              </a:rPr>
              <a:t>Response &amp; Recovery</a:t>
            </a:r>
          </a:p>
        </c:rich>
      </c:tx>
      <c:overlay val="0"/>
    </c:title>
    <c:autoTitleDeleted val="0"/>
    <c:plotArea>
      <c:layout/>
      <c:barChart>
        <c:barDir val="col"/>
        <c:grouping val="clustered"/>
        <c:varyColors val="0"/>
        <c:ser>
          <c:idx val="0"/>
          <c:order val="0"/>
          <c:tx>
            <c:strRef>
              <c:f>'Domain and Sub-Component Charts'!$D$4</c:f>
              <c:strCache>
                <c:ptCount val="1"/>
                <c:pt idx="0">
                  <c:v>Component Maturity Level</c:v>
                </c:pt>
              </c:strCache>
            </c:strRef>
          </c:tx>
          <c:invertIfNegative val="0"/>
          <c:dLbls>
            <c:dLbl>
              <c:idx val="0"/>
              <c:tx>
                <c:rich>
                  <a:bodyPr/>
                  <a:lstStyle/>
                  <a:p>
                    <a:fld id="{753617DA-A752-4B46-B358-F35BA91FCC6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F2D-481D-8B68-5787C99A8A21}"/>
                </c:ext>
              </c:extLst>
            </c:dLbl>
            <c:dLbl>
              <c:idx val="1"/>
              <c:tx>
                <c:rich>
                  <a:bodyPr/>
                  <a:lstStyle/>
                  <a:p>
                    <a:fld id="{47B10126-FF3E-4B8F-A3A2-E046B81F70D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F2D-481D-8B68-5787C99A8A21}"/>
                </c:ext>
              </c:extLst>
            </c:dLbl>
            <c:dLbl>
              <c:idx val="2"/>
              <c:tx>
                <c:rich>
                  <a:bodyPr/>
                  <a:lstStyle/>
                  <a:p>
                    <a:fld id="{CC72FEC6-B8F5-403E-8D3B-8E14BA82AE1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F2D-481D-8B68-5787C99A8A21}"/>
                </c:ext>
              </c:extLst>
            </c:dLbl>
            <c:dLbl>
              <c:idx val="3"/>
              <c:tx>
                <c:rich>
                  <a:bodyPr/>
                  <a:lstStyle/>
                  <a:p>
                    <a:fld id="{A9CEAAC0-7890-4D18-9A6D-35E7DA1A3A0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F2D-481D-8B68-5787C99A8A21}"/>
                </c:ext>
              </c:extLst>
            </c:dLbl>
            <c:dLbl>
              <c:idx val="4"/>
              <c:tx>
                <c:rich>
                  <a:bodyPr/>
                  <a:lstStyle/>
                  <a:p>
                    <a:fld id="{9A81BDA4-D39D-412E-AC9B-A194A90750D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F2D-481D-8B68-5787C99A8A21}"/>
                </c:ext>
              </c:extLst>
            </c:dLbl>
            <c:dLbl>
              <c:idx val="5"/>
              <c:tx>
                <c:rich>
                  <a:bodyPr/>
                  <a:lstStyle/>
                  <a:p>
                    <a:fld id="{0DAC98CA-C3BF-4E92-A69F-B4C1F8BE9B9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F2D-481D-8B68-5787C99A8A21}"/>
                </c:ext>
              </c:extLst>
            </c:dLbl>
            <c:dLbl>
              <c:idx val="6"/>
              <c:tx>
                <c:rich>
                  <a:bodyPr/>
                  <a:lstStyle/>
                  <a:p>
                    <a:fld id="{BE12740D-A433-4567-AD42-008711E67B2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F2D-481D-8B68-5787C99A8A21}"/>
                </c:ext>
              </c:extLst>
            </c:dLbl>
            <c:dLbl>
              <c:idx val="7"/>
              <c:tx>
                <c:rich>
                  <a:bodyPr/>
                  <a:lstStyle/>
                  <a:p>
                    <a:fld id="{96C24FA0-18CF-4570-9D58-7ADF13461DB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F2D-481D-8B68-5787C99A8A21}"/>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multiLvlStrRef>
              <c:f>'Domain and Sub-Component Charts'!$B$48:$C$55</c:f>
              <c:multiLvlStrCache>
                <c:ptCount val="8"/>
                <c:lvl>
                  <c:pt idx="0">
                    <c:v>1: Incident Response Plans</c:v>
                  </c:pt>
                  <c:pt idx="1">
                    <c:v>2: Incident Response Testing</c:v>
                  </c:pt>
                  <c:pt idx="2">
                    <c:v>3: Incident Response Team</c:v>
                  </c:pt>
                  <c:pt idx="3">
                    <c:v>1: Incident Containment</c:v>
                  </c:pt>
                  <c:pt idx="4">
                    <c:v>2: Mitigation, Analysis &amp; Investigation</c:v>
                  </c:pt>
                  <c:pt idx="5">
                    <c:v>3: Collaboration Between Incident Manaement &amp; Threat Intelligence</c:v>
                  </c:pt>
                  <c:pt idx="6">
                    <c:v>1: Escalation &amp; Communication</c:v>
                  </c:pt>
                  <c:pt idx="7">
                    <c:v>2: Incident Reporting</c:v>
                  </c:pt>
                </c:lvl>
                <c:lvl>
                  <c:pt idx="0">
                    <c:v>1: Response Planning</c:v>
                  </c:pt>
                  <c:pt idx="3">
                    <c:v>2: Incident Management</c:v>
                  </c:pt>
                  <c:pt idx="6">
                    <c:v>3: Escalation and Reporting</c:v>
                  </c:pt>
                </c:lvl>
              </c:multiLvlStrCache>
            </c:multiLvlStrRef>
          </c:cat>
          <c:val>
            <c:numRef>
              <c:f>'Domain and Sub-Component Charts'!$E$48:$E$55</c:f>
              <c:numCache>
                <c:formatCode>0.0</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datalabelsRange>
                <c15:f>'Domain and Sub-Component Charts'!$D$48:$D$55</c15:f>
                <c15:dlblRangeCache>
                  <c:ptCount val="8"/>
                  <c:pt idx="0">
                    <c:v>Incomplete</c:v>
                  </c:pt>
                  <c:pt idx="1">
                    <c:v>Incomplete</c:v>
                  </c:pt>
                  <c:pt idx="2">
                    <c:v>Incomplete</c:v>
                  </c:pt>
                  <c:pt idx="3">
                    <c:v>Incomplete</c:v>
                  </c:pt>
                  <c:pt idx="4">
                    <c:v>Incomplete</c:v>
                  </c:pt>
                  <c:pt idx="5">
                    <c:v>Incomplete</c:v>
                  </c:pt>
                  <c:pt idx="6">
                    <c:v>Incomplete</c:v>
                  </c:pt>
                  <c:pt idx="7">
                    <c:v>Incomplete</c:v>
                  </c:pt>
                </c15:dlblRangeCache>
              </c15:datalabelsRange>
            </c:ext>
            <c:ext xmlns:c16="http://schemas.microsoft.com/office/drawing/2014/chart" uri="{C3380CC4-5D6E-409C-BE32-E72D297353CC}">
              <c16:uniqueId val="{00000000-CFC7-40A8-8972-0127B2CC63CD}"/>
            </c:ext>
          </c:extLst>
        </c:ser>
        <c:dLbls>
          <c:dLblPos val="outEnd"/>
          <c:showLegendKey val="0"/>
          <c:showVal val="1"/>
          <c:showCatName val="0"/>
          <c:showSerName val="0"/>
          <c:showPercent val="0"/>
          <c:showBubbleSize val="0"/>
        </c:dLbls>
        <c:gapWidth val="150"/>
        <c:axId val="113339392"/>
        <c:axId val="112643456"/>
      </c:barChart>
      <c:lineChart>
        <c:grouping val="standard"/>
        <c:varyColors val="0"/>
        <c:ser>
          <c:idx val="1"/>
          <c:order val="1"/>
          <c:tx>
            <c:strRef>
              <c:f>'Domain and Sub-Component Charts'!$F$4</c:f>
              <c:strCache>
                <c:ptCount val="1"/>
                <c:pt idx="0">
                  <c:v>Target: Incomplete</c:v>
                </c:pt>
              </c:strCache>
            </c:strRef>
          </c:tx>
          <c:spPr>
            <a:ln>
              <a:prstDash val="dash"/>
            </a:ln>
          </c:spPr>
          <c:marker>
            <c:symbol val="none"/>
          </c:marker>
          <c:dLbls>
            <c:delete val="1"/>
          </c:dLbls>
          <c:val>
            <c:numRef>
              <c:f>'Domain and Sub-Component Charts'!$F$48:$F$55</c:f>
              <c:numCache>
                <c:formatCode>General</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CFC7-40A8-8972-0127B2CC63CD}"/>
            </c:ext>
          </c:extLst>
        </c:ser>
        <c:dLbls>
          <c:showLegendKey val="0"/>
          <c:showVal val="1"/>
          <c:showCatName val="0"/>
          <c:showSerName val="0"/>
          <c:showPercent val="0"/>
          <c:showBubbleSize val="0"/>
        </c:dLbls>
        <c:marker val="1"/>
        <c:smooth val="0"/>
        <c:axId val="113339392"/>
        <c:axId val="112643456"/>
      </c:lineChart>
      <c:catAx>
        <c:axId val="113339392"/>
        <c:scaling>
          <c:orientation val="minMax"/>
        </c:scaling>
        <c:delete val="0"/>
        <c:axPos val="b"/>
        <c:majorGridlines/>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112643456"/>
        <c:crosses val="autoZero"/>
        <c:auto val="1"/>
        <c:lblAlgn val="ctr"/>
        <c:lblOffset val="100"/>
        <c:noMultiLvlLbl val="0"/>
      </c:catAx>
      <c:valAx>
        <c:axId val="112643456"/>
        <c:scaling>
          <c:orientation val="minMax"/>
          <c:max val="5"/>
          <c:min val="0"/>
        </c:scaling>
        <c:delete val="1"/>
        <c:axPos val="l"/>
        <c:majorGridlines>
          <c:spPr>
            <a:ln>
              <a:solidFill>
                <a:schemeClr val="bg1">
                  <a:lumMod val="95000"/>
                </a:schemeClr>
              </a:solidFill>
            </a:ln>
          </c:spPr>
        </c:majorGridlines>
        <c:numFmt formatCode="0.0" sourceLinked="1"/>
        <c:majorTickMark val="out"/>
        <c:minorTickMark val="none"/>
        <c:tickLblPos val="nextTo"/>
        <c:crossAx val="113339392"/>
        <c:crosses val="autoZero"/>
        <c:crossBetween val="between"/>
        <c:majorUnit val="1"/>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D6</a:t>
            </a:r>
            <a:r>
              <a:rPr lang="en-US" sz="1400" baseline="0">
                <a:latin typeface="Arial" panose="020B0604020202020204" pitchFamily="34" charset="0"/>
                <a:cs typeface="Arial" panose="020B0604020202020204" pitchFamily="34" charset="0"/>
              </a:rPr>
              <a:t> - </a:t>
            </a:r>
            <a:r>
              <a:rPr lang="en-US" sz="1400">
                <a:latin typeface="Arial" panose="020B0604020202020204" pitchFamily="34" charset="0"/>
                <a:cs typeface="Arial" panose="020B0604020202020204" pitchFamily="34" charset="0"/>
              </a:rPr>
              <a:t>Situational Awareness</a:t>
            </a:r>
          </a:p>
        </c:rich>
      </c:tx>
      <c:overlay val="0"/>
    </c:title>
    <c:autoTitleDeleted val="0"/>
    <c:plotArea>
      <c:layout/>
      <c:barChart>
        <c:barDir val="col"/>
        <c:grouping val="clustered"/>
        <c:varyColors val="0"/>
        <c:ser>
          <c:idx val="0"/>
          <c:order val="0"/>
          <c:tx>
            <c:strRef>
              <c:f>'Domain and Sub-Component Charts'!$D$4</c:f>
              <c:strCache>
                <c:ptCount val="1"/>
                <c:pt idx="0">
                  <c:v>Component Maturity Level</c:v>
                </c:pt>
              </c:strCache>
            </c:strRef>
          </c:tx>
          <c:invertIfNegative val="0"/>
          <c:dLbls>
            <c:dLbl>
              <c:idx val="0"/>
              <c:tx>
                <c:rich>
                  <a:bodyPr/>
                  <a:lstStyle/>
                  <a:p>
                    <a:fld id="{069D8446-4C77-4BD5-8740-B74BD075096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212-4FE9-89A3-8E73E0291F6A}"/>
                </c:ext>
              </c:extLst>
            </c:dLbl>
            <c:dLbl>
              <c:idx val="1"/>
              <c:tx>
                <c:rich>
                  <a:bodyPr/>
                  <a:lstStyle/>
                  <a:p>
                    <a:fld id="{3A52093A-D998-42DE-B23D-9904F25F510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212-4FE9-89A3-8E73E0291F6A}"/>
                </c:ext>
              </c:extLst>
            </c:dLbl>
            <c:dLbl>
              <c:idx val="2"/>
              <c:tx>
                <c:rich>
                  <a:bodyPr/>
                  <a:lstStyle/>
                  <a:p>
                    <a:fld id="{0A85953A-3B29-45D8-91B1-3AD2066C141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212-4FE9-89A3-8E73E0291F6A}"/>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multiLvlStrRef>
              <c:f>'Domain and Sub-Component Charts'!$B$56:$C$58</c:f>
              <c:multiLvlStrCache>
                <c:ptCount val="3"/>
                <c:lvl>
                  <c:pt idx="0">
                    <c:v>1: Cyber Threat Collection</c:v>
                  </c:pt>
                  <c:pt idx="1">
                    <c:v>1: Internal Sharing</c:v>
                  </c:pt>
                  <c:pt idx="2">
                    <c:v>2: External Collaboration</c:v>
                  </c:pt>
                </c:lvl>
                <c:lvl>
                  <c:pt idx="0">
                    <c:v>1: Threat Intelligence</c:v>
                  </c:pt>
                  <c:pt idx="1">
                    <c:v>2: Threat Intelligence Sharing</c:v>
                  </c:pt>
                </c:lvl>
              </c:multiLvlStrCache>
            </c:multiLvlStrRef>
          </c:cat>
          <c:val>
            <c:numRef>
              <c:f>'Domain and Sub-Component Charts'!$E$56:$E$58</c:f>
              <c:numCache>
                <c:formatCode>0.0</c:formatCode>
                <c:ptCount val="3"/>
                <c:pt idx="0">
                  <c:v>0</c:v>
                </c:pt>
                <c:pt idx="1">
                  <c:v>0</c:v>
                </c:pt>
                <c:pt idx="2">
                  <c:v>0</c:v>
                </c:pt>
              </c:numCache>
            </c:numRef>
          </c:val>
          <c:extLst>
            <c:ext xmlns:c15="http://schemas.microsoft.com/office/drawing/2012/chart" uri="{02D57815-91ED-43cb-92C2-25804820EDAC}">
              <c15:datalabelsRange>
                <c15:f>'Domain and Sub-Component Charts'!$D$56:$D$58</c15:f>
                <c15:dlblRangeCache>
                  <c:ptCount val="3"/>
                  <c:pt idx="0">
                    <c:v>Incomplete</c:v>
                  </c:pt>
                  <c:pt idx="1">
                    <c:v>Incomplete</c:v>
                  </c:pt>
                  <c:pt idx="2">
                    <c:v>Incomplete</c:v>
                  </c:pt>
                </c15:dlblRangeCache>
              </c15:datalabelsRange>
            </c:ext>
            <c:ext xmlns:c16="http://schemas.microsoft.com/office/drawing/2014/chart" uri="{C3380CC4-5D6E-409C-BE32-E72D297353CC}">
              <c16:uniqueId val="{00000000-9EE8-40E2-A2AC-928E4D65F216}"/>
            </c:ext>
          </c:extLst>
        </c:ser>
        <c:dLbls>
          <c:dLblPos val="outEnd"/>
          <c:showLegendKey val="0"/>
          <c:showVal val="1"/>
          <c:showCatName val="0"/>
          <c:showSerName val="0"/>
          <c:showPercent val="0"/>
          <c:showBubbleSize val="0"/>
        </c:dLbls>
        <c:gapWidth val="150"/>
        <c:axId val="113339392"/>
        <c:axId val="112643456"/>
      </c:barChart>
      <c:lineChart>
        <c:grouping val="standard"/>
        <c:varyColors val="0"/>
        <c:ser>
          <c:idx val="1"/>
          <c:order val="1"/>
          <c:tx>
            <c:strRef>
              <c:f>'Domain and Sub-Component Charts'!$F$4</c:f>
              <c:strCache>
                <c:ptCount val="1"/>
                <c:pt idx="0">
                  <c:v>Target: Incomplete</c:v>
                </c:pt>
              </c:strCache>
            </c:strRef>
          </c:tx>
          <c:spPr>
            <a:ln>
              <a:prstDash val="dash"/>
            </a:ln>
          </c:spPr>
          <c:marker>
            <c:symbol val="none"/>
          </c:marker>
          <c:dLbls>
            <c:delete val="1"/>
          </c:dLbls>
          <c:val>
            <c:numRef>
              <c:f>'Domain and Sub-Component Charts'!$F$56:$F$58</c:f>
              <c:numCache>
                <c:formatCode>General</c:formatCode>
                <c:ptCount val="3"/>
                <c:pt idx="0">
                  <c:v>0</c:v>
                </c:pt>
                <c:pt idx="1">
                  <c:v>0</c:v>
                </c:pt>
                <c:pt idx="2">
                  <c:v>0</c:v>
                </c:pt>
              </c:numCache>
            </c:numRef>
          </c:val>
          <c:smooth val="0"/>
          <c:extLst>
            <c:ext xmlns:c16="http://schemas.microsoft.com/office/drawing/2014/chart" uri="{C3380CC4-5D6E-409C-BE32-E72D297353CC}">
              <c16:uniqueId val="{00000001-9EE8-40E2-A2AC-928E4D65F216}"/>
            </c:ext>
          </c:extLst>
        </c:ser>
        <c:dLbls>
          <c:showLegendKey val="0"/>
          <c:showVal val="1"/>
          <c:showCatName val="0"/>
          <c:showSerName val="0"/>
          <c:showPercent val="0"/>
          <c:showBubbleSize val="0"/>
        </c:dLbls>
        <c:marker val="1"/>
        <c:smooth val="0"/>
        <c:axId val="113339392"/>
        <c:axId val="112643456"/>
      </c:lineChart>
      <c:catAx>
        <c:axId val="113339392"/>
        <c:scaling>
          <c:orientation val="minMax"/>
        </c:scaling>
        <c:delete val="0"/>
        <c:axPos val="b"/>
        <c:majorGridlines/>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112643456"/>
        <c:crosses val="autoZero"/>
        <c:auto val="1"/>
        <c:lblAlgn val="ctr"/>
        <c:lblOffset val="100"/>
        <c:noMultiLvlLbl val="0"/>
      </c:catAx>
      <c:valAx>
        <c:axId val="112643456"/>
        <c:scaling>
          <c:orientation val="minMax"/>
          <c:max val="5"/>
          <c:min val="0"/>
        </c:scaling>
        <c:delete val="1"/>
        <c:axPos val="l"/>
        <c:majorGridlines>
          <c:spPr>
            <a:ln>
              <a:solidFill>
                <a:schemeClr val="bg1">
                  <a:lumMod val="95000"/>
                </a:schemeClr>
              </a:solidFill>
            </a:ln>
          </c:spPr>
        </c:majorGridlines>
        <c:numFmt formatCode="0.0" sourceLinked="1"/>
        <c:majorTickMark val="out"/>
        <c:minorTickMark val="none"/>
        <c:tickLblPos val="nextTo"/>
        <c:crossAx val="113339392"/>
        <c:crosses val="autoZero"/>
        <c:crossBetween val="between"/>
        <c:majorUnit val="1"/>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D7</a:t>
            </a:r>
            <a:r>
              <a:rPr lang="en-US" sz="1400" baseline="0">
                <a:latin typeface="Arial" panose="020B0604020202020204" pitchFamily="34" charset="0"/>
                <a:cs typeface="Arial" panose="020B0604020202020204" pitchFamily="34" charset="0"/>
              </a:rPr>
              <a:t> - </a:t>
            </a:r>
            <a:r>
              <a:rPr lang="en-US" sz="1400">
                <a:latin typeface="Arial" panose="020B0604020202020204" pitchFamily="34" charset="0"/>
                <a:cs typeface="Arial" panose="020B0604020202020204" pitchFamily="34" charset="0"/>
              </a:rPr>
              <a:t>Third-Party Risk Management</a:t>
            </a:r>
          </a:p>
        </c:rich>
      </c:tx>
      <c:overlay val="0"/>
    </c:title>
    <c:autoTitleDeleted val="0"/>
    <c:plotArea>
      <c:layout/>
      <c:barChart>
        <c:barDir val="col"/>
        <c:grouping val="clustered"/>
        <c:varyColors val="0"/>
        <c:ser>
          <c:idx val="0"/>
          <c:order val="0"/>
          <c:tx>
            <c:strRef>
              <c:f>'Domain and Sub-Component Charts'!$D$4</c:f>
              <c:strCache>
                <c:ptCount val="1"/>
                <c:pt idx="0">
                  <c:v>Component Maturity Level</c:v>
                </c:pt>
              </c:strCache>
            </c:strRef>
          </c:tx>
          <c:invertIfNegative val="0"/>
          <c:dLbls>
            <c:dLbl>
              <c:idx val="0"/>
              <c:tx>
                <c:rich>
                  <a:bodyPr/>
                  <a:lstStyle/>
                  <a:p>
                    <a:fld id="{CCBE2585-C082-490C-8CA7-0E01BC30462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713-4BE5-915A-8C4DEC6E4B4A}"/>
                </c:ext>
              </c:extLst>
            </c:dLbl>
            <c:dLbl>
              <c:idx val="1"/>
              <c:tx>
                <c:rich>
                  <a:bodyPr/>
                  <a:lstStyle/>
                  <a:p>
                    <a:fld id="{62D2403D-F5CE-4940-92DD-3821AF36152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713-4BE5-915A-8C4DEC6E4B4A}"/>
                </c:ext>
              </c:extLst>
            </c:dLbl>
            <c:dLbl>
              <c:idx val="2"/>
              <c:tx>
                <c:rich>
                  <a:bodyPr/>
                  <a:lstStyle/>
                  <a:p>
                    <a:fld id="{5B61BF70-6F5F-4625-B2DA-69809479E87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713-4BE5-915A-8C4DEC6E4B4A}"/>
                </c:ext>
              </c:extLst>
            </c:dLbl>
            <c:dLbl>
              <c:idx val="3"/>
              <c:tx>
                <c:rich>
                  <a:bodyPr/>
                  <a:lstStyle/>
                  <a:p>
                    <a:fld id="{6435727C-F5D4-4BEB-A39E-672B0213C6E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713-4BE5-915A-8C4DEC6E4B4A}"/>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multiLvlStrRef>
              <c:f>'Domain and Sub-Component Charts'!$B$59:$C$62</c:f>
              <c:multiLvlStrCache>
                <c:ptCount val="4"/>
                <c:lvl>
                  <c:pt idx="0">
                    <c:v>1: External Connections</c:v>
                  </c:pt>
                  <c:pt idx="1">
                    <c:v>1: Contract Management</c:v>
                  </c:pt>
                  <c:pt idx="2">
                    <c:v>2: Due Diligence</c:v>
                  </c:pt>
                  <c:pt idx="3">
                    <c:v>1: On-going Monitoring on Third-Party Risk</c:v>
                  </c:pt>
                </c:lvl>
                <c:lvl>
                  <c:pt idx="0">
                    <c:v>1: External Connections</c:v>
                  </c:pt>
                  <c:pt idx="1">
                    <c:v>2: Third-Party Management</c:v>
                  </c:pt>
                  <c:pt idx="3">
                    <c:v>3: On-going Monitoring on Third-Party Risk</c:v>
                  </c:pt>
                </c:lvl>
              </c:multiLvlStrCache>
            </c:multiLvlStrRef>
          </c:cat>
          <c:val>
            <c:numRef>
              <c:f>'Domain and Sub-Component Charts'!$E$59:$E$62</c:f>
              <c:numCache>
                <c:formatCode>0.0</c:formatCode>
                <c:ptCount val="4"/>
                <c:pt idx="0">
                  <c:v>0</c:v>
                </c:pt>
                <c:pt idx="1">
                  <c:v>0</c:v>
                </c:pt>
                <c:pt idx="2">
                  <c:v>0</c:v>
                </c:pt>
                <c:pt idx="3">
                  <c:v>0</c:v>
                </c:pt>
              </c:numCache>
            </c:numRef>
          </c:val>
          <c:extLst>
            <c:ext xmlns:c15="http://schemas.microsoft.com/office/drawing/2012/chart" uri="{02D57815-91ED-43cb-92C2-25804820EDAC}">
              <c15:datalabelsRange>
                <c15:f>'Domain and Sub-Component Charts'!$D$59:$D$62</c15:f>
                <c15:dlblRangeCache>
                  <c:ptCount val="4"/>
                  <c:pt idx="0">
                    <c:v>Incomplete</c:v>
                  </c:pt>
                  <c:pt idx="1">
                    <c:v>Incomplete</c:v>
                  </c:pt>
                  <c:pt idx="2">
                    <c:v>Incomplete</c:v>
                  </c:pt>
                  <c:pt idx="3">
                    <c:v>Incomplete</c:v>
                  </c:pt>
                </c15:dlblRangeCache>
              </c15:datalabelsRange>
            </c:ext>
            <c:ext xmlns:c16="http://schemas.microsoft.com/office/drawing/2014/chart" uri="{C3380CC4-5D6E-409C-BE32-E72D297353CC}">
              <c16:uniqueId val="{00000000-D633-4961-B952-43C5573F7580}"/>
            </c:ext>
          </c:extLst>
        </c:ser>
        <c:dLbls>
          <c:dLblPos val="outEnd"/>
          <c:showLegendKey val="0"/>
          <c:showVal val="1"/>
          <c:showCatName val="0"/>
          <c:showSerName val="0"/>
          <c:showPercent val="0"/>
          <c:showBubbleSize val="0"/>
        </c:dLbls>
        <c:gapWidth val="150"/>
        <c:axId val="113339392"/>
        <c:axId val="112643456"/>
      </c:barChart>
      <c:lineChart>
        <c:grouping val="standard"/>
        <c:varyColors val="0"/>
        <c:ser>
          <c:idx val="1"/>
          <c:order val="1"/>
          <c:tx>
            <c:strRef>
              <c:f>'Domain and Sub-Component Charts'!$F$4</c:f>
              <c:strCache>
                <c:ptCount val="1"/>
                <c:pt idx="0">
                  <c:v>Target: Incomplete</c:v>
                </c:pt>
              </c:strCache>
            </c:strRef>
          </c:tx>
          <c:spPr>
            <a:ln>
              <a:prstDash val="dash"/>
            </a:ln>
          </c:spPr>
          <c:marker>
            <c:symbol val="none"/>
          </c:marker>
          <c:dLbls>
            <c:delete val="1"/>
          </c:dLbls>
          <c:val>
            <c:numRef>
              <c:f>'Domain and Sub-Component Charts'!$F$59:$F$62</c:f>
              <c:numCache>
                <c:formatCode>General</c:formatCode>
                <c:ptCount val="4"/>
                <c:pt idx="0">
                  <c:v>0</c:v>
                </c:pt>
                <c:pt idx="1">
                  <c:v>0</c:v>
                </c:pt>
                <c:pt idx="2">
                  <c:v>0</c:v>
                </c:pt>
                <c:pt idx="3">
                  <c:v>0</c:v>
                </c:pt>
              </c:numCache>
            </c:numRef>
          </c:val>
          <c:smooth val="0"/>
          <c:extLst>
            <c:ext xmlns:c16="http://schemas.microsoft.com/office/drawing/2014/chart" uri="{C3380CC4-5D6E-409C-BE32-E72D297353CC}">
              <c16:uniqueId val="{00000001-D633-4961-B952-43C5573F7580}"/>
            </c:ext>
          </c:extLst>
        </c:ser>
        <c:dLbls>
          <c:showLegendKey val="0"/>
          <c:showVal val="1"/>
          <c:showCatName val="0"/>
          <c:showSerName val="0"/>
          <c:showPercent val="0"/>
          <c:showBubbleSize val="0"/>
        </c:dLbls>
        <c:marker val="1"/>
        <c:smooth val="0"/>
        <c:axId val="113339392"/>
        <c:axId val="112643456"/>
      </c:lineChart>
      <c:catAx>
        <c:axId val="113339392"/>
        <c:scaling>
          <c:orientation val="minMax"/>
        </c:scaling>
        <c:delete val="0"/>
        <c:axPos val="b"/>
        <c:majorGridlines/>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112643456"/>
        <c:crosses val="autoZero"/>
        <c:auto val="1"/>
        <c:lblAlgn val="ctr"/>
        <c:lblOffset val="100"/>
        <c:noMultiLvlLbl val="0"/>
      </c:catAx>
      <c:valAx>
        <c:axId val="112643456"/>
        <c:scaling>
          <c:orientation val="minMax"/>
          <c:max val="5"/>
          <c:min val="0"/>
        </c:scaling>
        <c:delete val="1"/>
        <c:axPos val="l"/>
        <c:majorGridlines>
          <c:spPr>
            <a:ln>
              <a:solidFill>
                <a:schemeClr val="bg1">
                  <a:lumMod val="95000"/>
                </a:schemeClr>
              </a:solidFill>
            </a:ln>
          </c:spPr>
        </c:majorGridlines>
        <c:numFmt formatCode="0.0" sourceLinked="1"/>
        <c:majorTickMark val="out"/>
        <c:minorTickMark val="none"/>
        <c:tickLblPos val="nextTo"/>
        <c:crossAx val="113339392"/>
        <c:crosses val="autoZero"/>
        <c:crossBetween val="between"/>
        <c:majorUnit val="1"/>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D1</a:t>
            </a:r>
            <a:r>
              <a:rPr lang="en-US" sz="1400" baseline="0">
                <a:latin typeface="Arial" panose="020B0604020202020204" pitchFamily="34" charset="0"/>
                <a:cs typeface="Arial" panose="020B0604020202020204" pitchFamily="34" charset="0"/>
              </a:rPr>
              <a:t> - </a:t>
            </a:r>
            <a:r>
              <a:rPr lang="en-US" sz="1400">
                <a:latin typeface="Arial" panose="020B0604020202020204" pitchFamily="34" charset="0"/>
                <a:cs typeface="Arial" panose="020B0604020202020204" pitchFamily="34" charset="0"/>
              </a:rPr>
              <a:t>Governance</a:t>
            </a:r>
          </a:p>
        </c:rich>
      </c:tx>
      <c:overlay val="0"/>
    </c:title>
    <c:autoTitleDeleted val="0"/>
    <c:plotArea>
      <c:layout/>
      <c:barChart>
        <c:barDir val="col"/>
        <c:grouping val="clustered"/>
        <c:varyColors val="0"/>
        <c:ser>
          <c:idx val="0"/>
          <c:order val="0"/>
          <c:tx>
            <c:strRef>
              <c:f>'Domain and Component Charts'!$D$4</c:f>
              <c:strCache>
                <c:ptCount val="1"/>
                <c:pt idx="0">
                  <c:v>Assessment Factor Maturity</c:v>
                </c:pt>
              </c:strCache>
            </c:strRef>
          </c:tx>
          <c:invertIfNegative val="0"/>
          <c:cat>
            <c:strRef>
              <c:f>'Domain and Component Charts'!$B$5:$B$9</c:f>
              <c:strCache>
                <c:ptCount val="5"/>
                <c:pt idx="0">
                  <c:v>1: Cyber Resilience Oversight</c:v>
                </c:pt>
                <c:pt idx="1">
                  <c:v>2: Strategy &amp; Policies</c:v>
                </c:pt>
                <c:pt idx="2">
                  <c:v>3: Cyber Risk Management</c:v>
                </c:pt>
                <c:pt idx="3">
                  <c:v>4: Audit</c:v>
                </c:pt>
                <c:pt idx="4">
                  <c:v>5: Staffing &amp; Training</c:v>
                </c:pt>
              </c:strCache>
            </c:strRef>
          </c:cat>
          <c:val>
            <c:numRef>
              <c:f>'Domain and Component Charts'!$D$5:$D$9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624-432E-A5D2-204BB06A5518}"/>
            </c:ext>
          </c:extLst>
        </c:ser>
        <c:dLbls>
          <c:showLegendKey val="0"/>
          <c:showVal val="0"/>
          <c:showCatName val="0"/>
          <c:showSerName val="0"/>
          <c:showPercent val="0"/>
          <c:showBubbleSize val="0"/>
        </c:dLbls>
        <c:gapWidth val="100"/>
        <c:axId val="112271360"/>
        <c:axId val="83509248"/>
      </c:barChart>
      <c:lineChart>
        <c:grouping val="standard"/>
        <c:varyColors val="0"/>
        <c:ser>
          <c:idx val="1"/>
          <c:order val="1"/>
          <c:tx>
            <c:strRef>
              <c:f>'Domain and Component Charts'!$E$4</c:f>
              <c:strCache>
                <c:ptCount val="1"/>
                <c:pt idx="0">
                  <c:v>Target Maturity</c:v>
                </c:pt>
              </c:strCache>
            </c:strRef>
          </c:tx>
          <c:spPr>
            <a:ln>
              <a:prstDash val="dash"/>
            </a:ln>
            <a:effectLst>
              <a:glow>
                <a:schemeClr val="accent1">
                  <a:alpha val="40000"/>
                </a:schemeClr>
              </a:glow>
            </a:effectLst>
          </c:spPr>
          <c:marker>
            <c:symbol val="none"/>
          </c:marker>
          <c:cat>
            <c:numRef>
              <c:f>'Domain and Component Charts'!$E$5:$E$9</c:f>
              <c:numCache>
                <c:formatCode>General</c:formatCode>
                <c:ptCount val="5"/>
                <c:pt idx="0">
                  <c:v>0</c:v>
                </c:pt>
                <c:pt idx="1">
                  <c:v>0</c:v>
                </c:pt>
                <c:pt idx="2">
                  <c:v>0</c:v>
                </c:pt>
                <c:pt idx="3">
                  <c:v>0</c:v>
                </c:pt>
                <c:pt idx="4">
                  <c:v>0</c:v>
                </c:pt>
              </c:numCache>
            </c:numRef>
          </c:cat>
          <c:val>
            <c:numRef>
              <c:f>'Domain and Component Charts'!$E$5:$E$9</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24-432E-A5D2-204BB06A5518}"/>
            </c:ext>
          </c:extLst>
        </c:ser>
        <c:dLbls>
          <c:showLegendKey val="0"/>
          <c:showVal val="0"/>
          <c:showCatName val="0"/>
          <c:showSerName val="0"/>
          <c:showPercent val="0"/>
          <c:showBubbleSize val="0"/>
        </c:dLbls>
        <c:marker val="1"/>
        <c:smooth val="0"/>
        <c:axId val="112271360"/>
        <c:axId val="83509248"/>
      </c:lineChart>
      <c:catAx>
        <c:axId val="112271360"/>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83509248"/>
        <c:crosses val="autoZero"/>
        <c:auto val="1"/>
        <c:lblAlgn val="ctr"/>
        <c:lblOffset val="100"/>
        <c:noMultiLvlLbl val="0"/>
      </c:catAx>
      <c:valAx>
        <c:axId val="83509248"/>
        <c:scaling>
          <c:orientation val="minMax"/>
          <c:max val="5"/>
          <c:min val="0"/>
        </c:scaling>
        <c:delete val="0"/>
        <c:axPos val="l"/>
        <c:majorGridlines>
          <c:spPr>
            <a:ln>
              <a:solidFill>
                <a:schemeClr val="bg1">
                  <a:lumMod val="95000"/>
                </a:schemeClr>
              </a:solidFill>
            </a:ln>
          </c:spPr>
        </c:majorGridlines>
        <c:numFmt formatCode="General" sourceLinked="1"/>
        <c:majorTickMark val="out"/>
        <c:minorTickMark val="none"/>
        <c:tickLblPos val="nextTo"/>
        <c:crossAx val="112271360"/>
        <c:crosses val="autoZero"/>
        <c:crossBetween val="between"/>
        <c:majorUnit val="1"/>
      </c:valAx>
    </c:plotArea>
    <c:plotVisOnly val="1"/>
    <c:dispBlanksAs val="gap"/>
    <c:showDLblsOverMax val="0"/>
  </c:chart>
  <c:spPr>
    <a:ln>
      <a:solidFill>
        <a:schemeClr val="accent1"/>
      </a:solidFill>
    </a:ln>
  </c:sp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D2</a:t>
            </a:r>
            <a:r>
              <a:rPr lang="en-US" sz="1400" baseline="0">
                <a:latin typeface="Arial" panose="020B0604020202020204" pitchFamily="34" charset="0"/>
                <a:cs typeface="Arial" panose="020B0604020202020204" pitchFamily="34" charset="0"/>
              </a:rPr>
              <a:t> - Identification</a:t>
            </a:r>
          </a:p>
        </c:rich>
      </c:tx>
      <c:overlay val="0"/>
    </c:title>
    <c:autoTitleDeleted val="0"/>
    <c:plotArea>
      <c:layout/>
      <c:barChart>
        <c:barDir val="col"/>
        <c:grouping val="clustered"/>
        <c:varyColors val="0"/>
        <c:ser>
          <c:idx val="0"/>
          <c:order val="0"/>
          <c:tx>
            <c:strRef>
              <c:f>'Domain and Component Charts'!$D$4</c:f>
              <c:strCache>
                <c:ptCount val="1"/>
                <c:pt idx="0">
                  <c:v>Assessment Factor Maturity</c:v>
                </c:pt>
              </c:strCache>
            </c:strRef>
          </c:tx>
          <c:invertIfNegative val="0"/>
          <c:cat>
            <c:strRef>
              <c:f>'Domain and Component Charts'!$B$10:$B$11</c:f>
              <c:strCache>
                <c:ptCount val="2"/>
                <c:pt idx="0">
                  <c:v>1: IT Asset Identification</c:v>
                </c:pt>
                <c:pt idx="1">
                  <c:v>2: Cyber Risk Identification &amp; Assessment</c:v>
                </c:pt>
              </c:strCache>
            </c:strRef>
          </c:cat>
          <c:val>
            <c:numRef>
              <c:f>'Domain and Component Charts'!$D$10:$D$11</c:f>
              <c:numCache>
                <c:formatCode>General</c:formatCode>
                <c:ptCount val="2"/>
                <c:pt idx="0">
                  <c:v>0</c:v>
                </c:pt>
                <c:pt idx="1">
                  <c:v>0</c:v>
                </c:pt>
              </c:numCache>
            </c:numRef>
          </c:val>
          <c:extLst>
            <c:ext xmlns:c16="http://schemas.microsoft.com/office/drawing/2014/chart" uri="{C3380CC4-5D6E-409C-BE32-E72D297353CC}">
              <c16:uniqueId val="{00000000-6EF2-4927-ABBD-8C041DE37732}"/>
            </c:ext>
          </c:extLst>
        </c:ser>
        <c:dLbls>
          <c:showLegendKey val="0"/>
          <c:showVal val="0"/>
          <c:showCatName val="0"/>
          <c:showSerName val="0"/>
          <c:showPercent val="0"/>
          <c:showBubbleSize val="0"/>
        </c:dLbls>
        <c:gapWidth val="150"/>
        <c:axId val="112273920"/>
        <c:axId val="83510976"/>
      </c:barChart>
      <c:lineChart>
        <c:grouping val="standard"/>
        <c:varyColors val="0"/>
        <c:ser>
          <c:idx val="1"/>
          <c:order val="1"/>
          <c:tx>
            <c:strRef>
              <c:f>'Domain and Component Charts'!$E$4</c:f>
              <c:strCache>
                <c:ptCount val="1"/>
                <c:pt idx="0">
                  <c:v>Target Maturity</c:v>
                </c:pt>
              </c:strCache>
            </c:strRef>
          </c:tx>
          <c:spPr>
            <a:ln w="28575">
              <a:solidFill>
                <a:srgbClr val="C00000"/>
              </a:solidFill>
              <a:prstDash val="dash"/>
            </a:ln>
          </c:spPr>
          <c:marker>
            <c:symbol val="none"/>
          </c:marker>
          <c:cat>
            <c:strRef>
              <c:f>'Domain and Component Charts'!$B$10:$B$11</c:f>
              <c:strCache>
                <c:ptCount val="2"/>
                <c:pt idx="0">
                  <c:v>1: IT Asset Identification</c:v>
                </c:pt>
                <c:pt idx="1">
                  <c:v>2: Cyber Risk Identification &amp; Assessment</c:v>
                </c:pt>
              </c:strCache>
            </c:strRef>
          </c:cat>
          <c:val>
            <c:numRef>
              <c:f>'Domain and Component Charts'!$E$10:$E$11</c:f>
              <c:numCache>
                <c:formatCode>General</c:formatCode>
                <c:ptCount val="2"/>
                <c:pt idx="0">
                  <c:v>0</c:v>
                </c:pt>
                <c:pt idx="1">
                  <c:v>0</c:v>
                </c:pt>
              </c:numCache>
            </c:numRef>
          </c:val>
          <c:smooth val="0"/>
          <c:extLst>
            <c:ext xmlns:c16="http://schemas.microsoft.com/office/drawing/2014/chart" uri="{C3380CC4-5D6E-409C-BE32-E72D297353CC}">
              <c16:uniqueId val="{00000001-6EF2-4927-ABBD-8C041DE37732}"/>
            </c:ext>
          </c:extLst>
        </c:ser>
        <c:dLbls>
          <c:showLegendKey val="0"/>
          <c:showVal val="0"/>
          <c:showCatName val="0"/>
          <c:showSerName val="0"/>
          <c:showPercent val="0"/>
          <c:showBubbleSize val="0"/>
        </c:dLbls>
        <c:marker val="1"/>
        <c:smooth val="0"/>
        <c:axId val="112273920"/>
        <c:axId val="83510976"/>
      </c:lineChart>
      <c:catAx>
        <c:axId val="112273920"/>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83510976"/>
        <c:crosses val="autoZero"/>
        <c:auto val="1"/>
        <c:lblAlgn val="ctr"/>
        <c:lblOffset val="100"/>
        <c:noMultiLvlLbl val="0"/>
      </c:catAx>
      <c:valAx>
        <c:axId val="83510976"/>
        <c:scaling>
          <c:orientation val="minMax"/>
          <c:max val="5"/>
          <c:min val="0"/>
        </c:scaling>
        <c:delete val="0"/>
        <c:axPos val="l"/>
        <c:majorGridlines>
          <c:spPr>
            <a:ln>
              <a:solidFill>
                <a:schemeClr val="bg1">
                  <a:lumMod val="95000"/>
                </a:schemeClr>
              </a:solidFill>
            </a:ln>
          </c:spPr>
        </c:majorGridlines>
        <c:numFmt formatCode="General" sourceLinked="1"/>
        <c:majorTickMark val="out"/>
        <c:minorTickMark val="none"/>
        <c:tickLblPos val="nextTo"/>
        <c:crossAx val="112273920"/>
        <c:crosses val="autoZero"/>
        <c:crossBetween val="between"/>
        <c:majorUnit val="1"/>
      </c:valAx>
    </c:plotArea>
    <c:plotVisOnly val="1"/>
    <c:dispBlanksAs val="gap"/>
    <c:showDLblsOverMax val="0"/>
  </c:chart>
  <c:spPr>
    <a:ln>
      <a:solidFill>
        <a:schemeClr val="accent1"/>
      </a:solidFill>
    </a:ln>
  </c:sp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D3 - Protection</a:t>
            </a:r>
          </a:p>
        </c:rich>
      </c:tx>
      <c:overlay val="0"/>
    </c:title>
    <c:autoTitleDeleted val="0"/>
    <c:plotArea>
      <c:layout/>
      <c:barChart>
        <c:barDir val="col"/>
        <c:grouping val="clustered"/>
        <c:varyColors val="0"/>
        <c:ser>
          <c:idx val="0"/>
          <c:order val="0"/>
          <c:tx>
            <c:strRef>
              <c:f>'Domain and Component Charts'!$D$4</c:f>
              <c:strCache>
                <c:ptCount val="1"/>
                <c:pt idx="0">
                  <c:v>Assessment Factor Maturity</c:v>
                </c:pt>
              </c:strCache>
            </c:strRef>
          </c:tx>
          <c:invertIfNegative val="0"/>
          <c:cat>
            <c:strRef>
              <c:f>'Domain and Component Charts'!$B$12:$B$17</c:f>
              <c:strCache>
                <c:ptCount val="6"/>
                <c:pt idx="0">
                  <c:v>1: Infrastructure Protection Controls</c:v>
                </c:pt>
                <c:pt idx="1">
                  <c:v>2: Access Control</c:v>
                </c:pt>
                <c:pt idx="2">
                  <c:v>3: Data Security</c:v>
                </c:pt>
                <c:pt idx="3">
                  <c:v>4: Secure Coding</c:v>
                </c:pt>
                <c:pt idx="4">
                  <c:v>5: Patch Management</c:v>
                </c:pt>
                <c:pt idx="5">
                  <c:v>6: Remediation Management</c:v>
                </c:pt>
              </c:strCache>
            </c:strRef>
          </c:cat>
          <c:val>
            <c:numRef>
              <c:f>'Domain and Component Charts'!$D$12:$D$17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CAF-4A17-BE12-6D01C6BB145D}"/>
            </c:ext>
          </c:extLst>
        </c:ser>
        <c:dLbls>
          <c:showLegendKey val="0"/>
          <c:showVal val="0"/>
          <c:showCatName val="0"/>
          <c:showSerName val="0"/>
          <c:showPercent val="0"/>
          <c:showBubbleSize val="0"/>
        </c:dLbls>
        <c:gapWidth val="150"/>
        <c:axId val="112865280"/>
        <c:axId val="83513280"/>
      </c:barChart>
      <c:lineChart>
        <c:grouping val="standard"/>
        <c:varyColors val="0"/>
        <c:ser>
          <c:idx val="1"/>
          <c:order val="1"/>
          <c:tx>
            <c:strRef>
              <c:f>'Domain and Component Charts'!$E$4</c:f>
              <c:strCache>
                <c:ptCount val="1"/>
                <c:pt idx="0">
                  <c:v>Target Maturity</c:v>
                </c:pt>
              </c:strCache>
            </c:strRef>
          </c:tx>
          <c:spPr>
            <a:ln>
              <a:prstDash val="dash"/>
            </a:ln>
          </c:spPr>
          <c:marker>
            <c:symbol val="none"/>
          </c:marker>
          <c:val>
            <c:numRef>
              <c:f>'Domain and Component Charts'!$E$12:$E$17</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ECAF-4A17-BE12-6D01C6BB145D}"/>
            </c:ext>
          </c:extLst>
        </c:ser>
        <c:dLbls>
          <c:showLegendKey val="0"/>
          <c:showVal val="0"/>
          <c:showCatName val="0"/>
          <c:showSerName val="0"/>
          <c:showPercent val="0"/>
          <c:showBubbleSize val="0"/>
        </c:dLbls>
        <c:marker val="1"/>
        <c:smooth val="0"/>
        <c:axId val="112865280"/>
        <c:axId val="83513280"/>
      </c:lineChart>
      <c:catAx>
        <c:axId val="112865280"/>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83513280"/>
        <c:crosses val="autoZero"/>
        <c:auto val="1"/>
        <c:lblAlgn val="ctr"/>
        <c:lblOffset val="100"/>
        <c:noMultiLvlLbl val="0"/>
      </c:catAx>
      <c:valAx>
        <c:axId val="83513280"/>
        <c:scaling>
          <c:orientation val="minMax"/>
          <c:max val="5"/>
          <c:min val="0"/>
        </c:scaling>
        <c:delete val="0"/>
        <c:axPos val="l"/>
        <c:majorGridlines>
          <c:spPr>
            <a:ln>
              <a:solidFill>
                <a:schemeClr val="bg1">
                  <a:lumMod val="95000"/>
                </a:schemeClr>
              </a:solidFill>
            </a:ln>
          </c:spPr>
        </c:majorGridlines>
        <c:numFmt formatCode="General" sourceLinked="1"/>
        <c:majorTickMark val="out"/>
        <c:minorTickMark val="none"/>
        <c:tickLblPos val="nextTo"/>
        <c:crossAx val="112865280"/>
        <c:crosses val="autoZero"/>
        <c:crossBetween val="between"/>
        <c:majorUnit val="1"/>
      </c:valAx>
    </c:plotArea>
    <c:plotVisOnly val="1"/>
    <c:dispBlanksAs val="gap"/>
    <c:showDLblsOverMax val="0"/>
  </c:chart>
  <c:spPr>
    <a:ln>
      <a:solidFill>
        <a:schemeClr val="accent1"/>
      </a:solidFill>
    </a:ln>
  </c:sp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D4 - Detection</a:t>
            </a:r>
          </a:p>
        </c:rich>
      </c:tx>
      <c:overlay val="0"/>
    </c:title>
    <c:autoTitleDeleted val="0"/>
    <c:plotArea>
      <c:layout/>
      <c:barChart>
        <c:barDir val="col"/>
        <c:grouping val="clustered"/>
        <c:varyColors val="0"/>
        <c:ser>
          <c:idx val="0"/>
          <c:order val="0"/>
          <c:tx>
            <c:strRef>
              <c:f>'Domain and Component Charts'!$D$4</c:f>
              <c:strCache>
                <c:ptCount val="1"/>
                <c:pt idx="0">
                  <c:v>Assessment Factor Maturity</c:v>
                </c:pt>
              </c:strCache>
            </c:strRef>
          </c:tx>
          <c:invertIfNegative val="0"/>
          <c:cat>
            <c:strRef>
              <c:f>'Domain and Component Charts'!$B$18:$B$21</c:f>
              <c:strCache>
                <c:ptCount val="4"/>
                <c:pt idx="0">
                  <c:v>1: Vulnerability Detection</c:v>
                </c:pt>
                <c:pt idx="1">
                  <c:v>2: Anomalous Activity Detection</c:v>
                </c:pt>
                <c:pt idx="2">
                  <c:v>3: Cyber Incident Detection</c:v>
                </c:pt>
                <c:pt idx="3">
                  <c:v>4: Threat Monitoring &amp; Analysis</c:v>
                </c:pt>
              </c:strCache>
            </c:strRef>
          </c:cat>
          <c:val>
            <c:numRef>
              <c:f>'Domain and Component Charts'!$D$18:$D$21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EF4-4E94-AC5A-5FB8F1D754B8}"/>
            </c:ext>
          </c:extLst>
        </c:ser>
        <c:dLbls>
          <c:showLegendKey val="0"/>
          <c:showVal val="0"/>
          <c:showCatName val="0"/>
          <c:showSerName val="0"/>
          <c:showPercent val="0"/>
          <c:showBubbleSize val="0"/>
        </c:dLbls>
        <c:gapWidth val="150"/>
        <c:axId val="112865792"/>
        <c:axId val="83516160"/>
      </c:barChart>
      <c:lineChart>
        <c:grouping val="standard"/>
        <c:varyColors val="0"/>
        <c:ser>
          <c:idx val="1"/>
          <c:order val="1"/>
          <c:tx>
            <c:strRef>
              <c:f>'Domain and Component Charts'!$E$4</c:f>
              <c:strCache>
                <c:ptCount val="1"/>
                <c:pt idx="0">
                  <c:v>Target Maturity</c:v>
                </c:pt>
              </c:strCache>
            </c:strRef>
          </c:tx>
          <c:spPr>
            <a:ln>
              <a:prstDash val="dash"/>
            </a:ln>
          </c:spPr>
          <c:marker>
            <c:symbol val="none"/>
          </c:marker>
          <c:val>
            <c:numRef>
              <c:f>'Domain and Component Charts'!$E$18:$E$21</c:f>
              <c:numCache>
                <c:formatCode>General</c:formatCode>
                <c:ptCount val="4"/>
                <c:pt idx="0">
                  <c:v>0</c:v>
                </c:pt>
                <c:pt idx="1">
                  <c:v>0</c:v>
                </c:pt>
                <c:pt idx="2">
                  <c:v>0</c:v>
                </c:pt>
                <c:pt idx="3">
                  <c:v>0</c:v>
                </c:pt>
              </c:numCache>
            </c:numRef>
          </c:val>
          <c:smooth val="0"/>
          <c:extLst>
            <c:ext xmlns:c16="http://schemas.microsoft.com/office/drawing/2014/chart" uri="{C3380CC4-5D6E-409C-BE32-E72D297353CC}">
              <c16:uniqueId val="{00000001-5EF4-4E94-AC5A-5FB8F1D754B8}"/>
            </c:ext>
          </c:extLst>
        </c:ser>
        <c:dLbls>
          <c:showLegendKey val="0"/>
          <c:showVal val="0"/>
          <c:showCatName val="0"/>
          <c:showSerName val="0"/>
          <c:showPercent val="0"/>
          <c:showBubbleSize val="0"/>
        </c:dLbls>
        <c:marker val="1"/>
        <c:smooth val="0"/>
        <c:axId val="112865792"/>
        <c:axId val="83516160"/>
      </c:lineChart>
      <c:catAx>
        <c:axId val="112865792"/>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83516160"/>
        <c:crosses val="autoZero"/>
        <c:auto val="1"/>
        <c:lblAlgn val="ctr"/>
        <c:lblOffset val="100"/>
        <c:noMultiLvlLbl val="0"/>
      </c:catAx>
      <c:valAx>
        <c:axId val="83516160"/>
        <c:scaling>
          <c:orientation val="minMax"/>
          <c:max val="5"/>
          <c:min val="0"/>
        </c:scaling>
        <c:delete val="0"/>
        <c:axPos val="l"/>
        <c:majorGridlines>
          <c:spPr>
            <a:ln>
              <a:solidFill>
                <a:schemeClr val="bg1">
                  <a:lumMod val="95000"/>
                </a:schemeClr>
              </a:solidFill>
            </a:ln>
          </c:spPr>
        </c:majorGridlines>
        <c:numFmt formatCode="General" sourceLinked="1"/>
        <c:majorTickMark val="out"/>
        <c:minorTickMark val="none"/>
        <c:tickLblPos val="nextTo"/>
        <c:crossAx val="112865792"/>
        <c:crosses val="autoZero"/>
        <c:crossBetween val="between"/>
        <c:majorUnit val="1"/>
      </c:valAx>
    </c:plotArea>
    <c:plotVisOnly val="1"/>
    <c:dispBlanksAs val="gap"/>
    <c:showDLblsOverMax val="0"/>
  </c:chart>
  <c:spPr>
    <a:ln>
      <a:solidFill>
        <a:schemeClr val="accent1"/>
      </a:solidFill>
    </a:ln>
  </c:sp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D5</a:t>
            </a:r>
            <a:r>
              <a:rPr lang="en-US" sz="1400" baseline="0">
                <a:latin typeface="Arial" panose="020B0604020202020204" pitchFamily="34" charset="0"/>
                <a:cs typeface="Arial" panose="020B0604020202020204" pitchFamily="34" charset="0"/>
              </a:rPr>
              <a:t> - </a:t>
            </a:r>
            <a:r>
              <a:rPr lang="en-US" sz="1400">
                <a:latin typeface="Arial" panose="020B0604020202020204" pitchFamily="34" charset="0"/>
                <a:cs typeface="Arial" panose="020B0604020202020204" pitchFamily="34" charset="0"/>
              </a:rPr>
              <a:t>Response &amp; Recovery</a:t>
            </a:r>
          </a:p>
        </c:rich>
      </c:tx>
      <c:overlay val="0"/>
    </c:title>
    <c:autoTitleDeleted val="0"/>
    <c:plotArea>
      <c:layout/>
      <c:barChart>
        <c:barDir val="col"/>
        <c:grouping val="clustered"/>
        <c:varyColors val="0"/>
        <c:ser>
          <c:idx val="0"/>
          <c:order val="0"/>
          <c:tx>
            <c:strRef>
              <c:f>'Domain and Component Charts'!$D$4</c:f>
              <c:strCache>
                <c:ptCount val="1"/>
                <c:pt idx="0">
                  <c:v>Assessment Factor Maturity</c:v>
                </c:pt>
              </c:strCache>
            </c:strRef>
          </c:tx>
          <c:invertIfNegative val="0"/>
          <c:cat>
            <c:strRef>
              <c:f>'Domain and Component Charts'!$B$22:$B$24</c:f>
              <c:strCache>
                <c:ptCount val="3"/>
                <c:pt idx="0">
                  <c:v>1: Response Planning</c:v>
                </c:pt>
                <c:pt idx="1">
                  <c:v>2: Incident Management</c:v>
                </c:pt>
                <c:pt idx="2">
                  <c:v>3: Escalation and Reporting</c:v>
                </c:pt>
              </c:strCache>
            </c:strRef>
          </c:cat>
          <c:val>
            <c:numRef>
              <c:f>'Domain and Component Charts'!$D$22:$D$24</c:f>
              <c:numCache>
                <c:formatCode>General</c:formatCode>
                <c:ptCount val="3"/>
                <c:pt idx="0">
                  <c:v>0</c:v>
                </c:pt>
                <c:pt idx="1">
                  <c:v>0</c:v>
                </c:pt>
                <c:pt idx="2">
                  <c:v>0</c:v>
                </c:pt>
              </c:numCache>
            </c:numRef>
          </c:val>
          <c:extLst>
            <c:ext xmlns:c16="http://schemas.microsoft.com/office/drawing/2014/chart" uri="{C3380CC4-5D6E-409C-BE32-E72D297353CC}">
              <c16:uniqueId val="{00000000-251A-42FA-9A0B-0363D3B6A413}"/>
            </c:ext>
          </c:extLst>
        </c:ser>
        <c:dLbls>
          <c:showLegendKey val="0"/>
          <c:showVal val="0"/>
          <c:showCatName val="0"/>
          <c:showSerName val="0"/>
          <c:showPercent val="0"/>
          <c:showBubbleSize val="0"/>
        </c:dLbls>
        <c:gapWidth val="150"/>
        <c:axId val="70848512"/>
        <c:axId val="66593344"/>
      </c:barChart>
      <c:lineChart>
        <c:grouping val="standard"/>
        <c:varyColors val="0"/>
        <c:ser>
          <c:idx val="1"/>
          <c:order val="1"/>
          <c:tx>
            <c:strRef>
              <c:f>'Domain and Component Charts'!$E$4</c:f>
              <c:strCache>
                <c:ptCount val="1"/>
                <c:pt idx="0">
                  <c:v>Target Maturity</c:v>
                </c:pt>
              </c:strCache>
            </c:strRef>
          </c:tx>
          <c:spPr>
            <a:ln>
              <a:prstDash val="dash"/>
            </a:ln>
          </c:spPr>
          <c:marker>
            <c:symbol val="none"/>
          </c:marker>
          <c:val>
            <c:numRef>
              <c:f>'Domain and Component Charts'!$E$22:$E$24</c:f>
              <c:numCache>
                <c:formatCode>General</c:formatCode>
                <c:ptCount val="3"/>
                <c:pt idx="0">
                  <c:v>0</c:v>
                </c:pt>
                <c:pt idx="1">
                  <c:v>0</c:v>
                </c:pt>
                <c:pt idx="2">
                  <c:v>0</c:v>
                </c:pt>
              </c:numCache>
            </c:numRef>
          </c:val>
          <c:smooth val="0"/>
          <c:extLst>
            <c:ext xmlns:c16="http://schemas.microsoft.com/office/drawing/2014/chart" uri="{C3380CC4-5D6E-409C-BE32-E72D297353CC}">
              <c16:uniqueId val="{00000001-251A-42FA-9A0B-0363D3B6A413}"/>
            </c:ext>
          </c:extLst>
        </c:ser>
        <c:dLbls>
          <c:showLegendKey val="0"/>
          <c:showVal val="0"/>
          <c:showCatName val="0"/>
          <c:showSerName val="0"/>
          <c:showPercent val="0"/>
          <c:showBubbleSize val="0"/>
        </c:dLbls>
        <c:marker val="1"/>
        <c:smooth val="0"/>
        <c:axId val="70848512"/>
        <c:axId val="66593344"/>
      </c:lineChart>
      <c:catAx>
        <c:axId val="70848512"/>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66593344"/>
        <c:crosses val="autoZero"/>
        <c:auto val="1"/>
        <c:lblAlgn val="ctr"/>
        <c:lblOffset val="100"/>
        <c:noMultiLvlLbl val="0"/>
      </c:catAx>
      <c:valAx>
        <c:axId val="66593344"/>
        <c:scaling>
          <c:orientation val="minMax"/>
          <c:max val="5"/>
          <c:min val="0"/>
        </c:scaling>
        <c:delete val="0"/>
        <c:axPos val="l"/>
        <c:majorGridlines>
          <c:spPr>
            <a:ln>
              <a:solidFill>
                <a:schemeClr val="bg1">
                  <a:lumMod val="95000"/>
                </a:schemeClr>
              </a:solidFill>
            </a:ln>
          </c:spPr>
        </c:majorGridlines>
        <c:numFmt formatCode="General" sourceLinked="1"/>
        <c:majorTickMark val="out"/>
        <c:minorTickMark val="none"/>
        <c:tickLblPos val="nextTo"/>
        <c:crossAx val="70848512"/>
        <c:crosses val="autoZero"/>
        <c:crossBetween val="between"/>
        <c:majorUnit val="1"/>
      </c:valAx>
    </c:plotArea>
    <c:plotVisOnly val="1"/>
    <c:dispBlanksAs val="gap"/>
    <c:showDLblsOverMax val="0"/>
  </c:chart>
  <c:spPr>
    <a:ln>
      <a:solidFill>
        <a:schemeClr val="accent1"/>
      </a:solid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D6</a:t>
            </a:r>
            <a:r>
              <a:rPr lang="en-US" sz="1400" baseline="0">
                <a:latin typeface="Arial" panose="020B0604020202020204" pitchFamily="34" charset="0"/>
                <a:cs typeface="Arial" panose="020B0604020202020204" pitchFamily="34" charset="0"/>
              </a:rPr>
              <a:t> - Situational Awareness</a:t>
            </a:r>
            <a:endParaRPr lang="en-US" sz="14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4.6811977084690058E-2"/>
          <c:y val="0.19426649446120109"/>
          <c:w val="0.92848611238078504"/>
          <c:h val="0.71167888623123654"/>
        </c:manualLayout>
      </c:layout>
      <c:barChart>
        <c:barDir val="col"/>
        <c:grouping val="clustered"/>
        <c:varyColors val="0"/>
        <c:ser>
          <c:idx val="0"/>
          <c:order val="0"/>
          <c:tx>
            <c:strRef>
              <c:f>'Domain and Component Charts'!$D$4</c:f>
              <c:strCache>
                <c:ptCount val="1"/>
                <c:pt idx="0">
                  <c:v>Assessment Factor Maturity</c:v>
                </c:pt>
              </c:strCache>
            </c:strRef>
          </c:tx>
          <c:invertIfNegative val="0"/>
          <c:cat>
            <c:strRef>
              <c:f>'Domain and Component Charts'!$B$25:$B$26</c:f>
              <c:strCache>
                <c:ptCount val="2"/>
                <c:pt idx="0">
                  <c:v>1: Threat Intelligence</c:v>
                </c:pt>
                <c:pt idx="1">
                  <c:v>2: Threat Intelligence Sharing</c:v>
                </c:pt>
              </c:strCache>
            </c:strRef>
          </c:cat>
          <c:val>
            <c:numRef>
              <c:f>'Domain and Component Charts'!$D$25:$D$26</c:f>
              <c:numCache>
                <c:formatCode>General</c:formatCode>
                <c:ptCount val="2"/>
                <c:pt idx="0">
                  <c:v>0</c:v>
                </c:pt>
                <c:pt idx="1">
                  <c:v>0</c:v>
                </c:pt>
              </c:numCache>
            </c:numRef>
          </c:val>
          <c:extLst>
            <c:ext xmlns:c16="http://schemas.microsoft.com/office/drawing/2014/chart" uri="{C3380CC4-5D6E-409C-BE32-E72D297353CC}">
              <c16:uniqueId val="{00000000-7258-4047-95D8-4F6775BC4DDF}"/>
            </c:ext>
          </c:extLst>
        </c:ser>
        <c:dLbls>
          <c:showLegendKey val="0"/>
          <c:showVal val="0"/>
          <c:showCatName val="0"/>
          <c:showSerName val="0"/>
          <c:showPercent val="0"/>
          <c:showBubbleSize val="0"/>
        </c:dLbls>
        <c:gapWidth val="150"/>
        <c:axId val="70848512"/>
        <c:axId val="66593344"/>
      </c:barChart>
      <c:lineChart>
        <c:grouping val="standard"/>
        <c:varyColors val="0"/>
        <c:ser>
          <c:idx val="1"/>
          <c:order val="1"/>
          <c:tx>
            <c:strRef>
              <c:f>'Domain and Component Charts'!$E$4</c:f>
              <c:strCache>
                <c:ptCount val="1"/>
                <c:pt idx="0">
                  <c:v>Target Maturity</c:v>
                </c:pt>
              </c:strCache>
            </c:strRef>
          </c:tx>
          <c:spPr>
            <a:ln>
              <a:prstDash val="dash"/>
            </a:ln>
          </c:spPr>
          <c:marker>
            <c:symbol val="none"/>
          </c:marker>
          <c:val>
            <c:numRef>
              <c:f>'Domain and Component Charts'!$E$25:$E$26</c:f>
              <c:numCache>
                <c:formatCode>General</c:formatCode>
                <c:ptCount val="2"/>
                <c:pt idx="0">
                  <c:v>0</c:v>
                </c:pt>
                <c:pt idx="1">
                  <c:v>0</c:v>
                </c:pt>
              </c:numCache>
            </c:numRef>
          </c:val>
          <c:smooth val="0"/>
          <c:extLst>
            <c:ext xmlns:c16="http://schemas.microsoft.com/office/drawing/2014/chart" uri="{C3380CC4-5D6E-409C-BE32-E72D297353CC}">
              <c16:uniqueId val="{00000001-7258-4047-95D8-4F6775BC4DDF}"/>
            </c:ext>
          </c:extLst>
        </c:ser>
        <c:dLbls>
          <c:showLegendKey val="0"/>
          <c:showVal val="0"/>
          <c:showCatName val="0"/>
          <c:showSerName val="0"/>
          <c:showPercent val="0"/>
          <c:showBubbleSize val="0"/>
        </c:dLbls>
        <c:marker val="1"/>
        <c:smooth val="0"/>
        <c:axId val="70848512"/>
        <c:axId val="66593344"/>
      </c:lineChart>
      <c:catAx>
        <c:axId val="70848512"/>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66593344"/>
        <c:crosses val="autoZero"/>
        <c:auto val="1"/>
        <c:lblAlgn val="ctr"/>
        <c:lblOffset val="100"/>
        <c:noMultiLvlLbl val="0"/>
      </c:catAx>
      <c:valAx>
        <c:axId val="66593344"/>
        <c:scaling>
          <c:orientation val="minMax"/>
          <c:max val="5"/>
          <c:min val="0"/>
        </c:scaling>
        <c:delete val="0"/>
        <c:axPos val="l"/>
        <c:majorGridlines>
          <c:spPr>
            <a:ln>
              <a:solidFill>
                <a:schemeClr val="bg1">
                  <a:lumMod val="95000"/>
                </a:schemeClr>
              </a:solidFill>
            </a:ln>
          </c:spPr>
        </c:majorGridlines>
        <c:numFmt formatCode="General" sourceLinked="1"/>
        <c:majorTickMark val="out"/>
        <c:minorTickMark val="none"/>
        <c:tickLblPos val="nextTo"/>
        <c:crossAx val="70848512"/>
        <c:crosses val="autoZero"/>
        <c:crossBetween val="between"/>
        <c:majorUnit val="1"/>
      </c:valAx>
    </c:plotArea>
    <c:plotVisOnly val="1"/>
    <c:dispBlanksAs val="gap"/>
    <c:showDLblsOverMax val="0"/>
  </c:chart>
  <c:spPr>
    <a:ln>
      <a:solidFill>
        <a:schemeClr val="accent1"/>
      </a:solidFill>
    </a:ln>
  </c:spPr>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D7</a:t>
            </a:r>
            <a:r>
              <a:rPr lang="en-US" sz="1400" baseline="0">
                <a:latin typeface="Arial" panose="020B0604020202020204" pitchFamily="34" charset="0"/>
                <a:cs typeface="Arial" panose="020B0604020202020204" pitchFamily="34" charset="0"/>
              </a:rPr>
              <a:t> - </a:t>
            </a:r>
            <a:r>
              <a:rPr lang="en-US" sz="1400">
                <a:latin typeface="Arial" panose="020B0604020202020204" pitchFamily="34" charset="0"/>
                <a:cs typeface="Arial" panose="020B0604020202020204" pitchFamily="34" charset="0"/>
              </a:rPr>
              <a:t>Third-Party Risk Management</a:t>
            </a:r>
          </a:p>
        </c:rich>
      </c:tx>
      <c:overlay val="0"/>
    </c:title>
    <c:autoTitleDeleted val="0"/>
    <c:plotArea>
      <c:layout/>
      <c:barChart>
        <c:barDir val="col"/>
        <c:grouping val="clustered"/>
        <c:varyColors val="0"/>
        <c:ser>
          <c:idx val="0"/>
          <c:order val="0"/>
          <c:tx>
            <c:strRef>
              <c:f>'Domain and Component Charts'!$D$4</c:f>
              <c:strCache>
                <c:ptCount val="1"/>
                <c:pt idx="0">
                  <c:v>Assessment Factor Maturity</c:v>
                </c:pt>
              </c:strCache>
            </c:strRef>
          </c:tx>
          <c:invertIfNegative val="0"/>
          <c:cat>
            <c:strRef>
              <c:f>'Domain and Component Charts'!$B$22:$B$24</c:f>
              <c:strCache>
                <c:ptCount val="3"/>
                <c:pt idx="0">
                  <c:v>1: Response Planning</c:v>
                </c:pt>
                <c:pt idx="1">
                  <c:v>2: Incident Management</c:v>
                </c:pt>
                <c:pt idx="2">
                  <c:v>3: Escalation and Reporting</c:v>
                </c:pt>
              </c:strCache>
            </c:strRef>
          </c:cat>
          <c:val>
            <c:numRef>
              <c:f>'Domain and Component Charts'!$D$27:$D$29</c:f>
              <c:numCache>
                <c:formatCode>General</c:formatCode>
                <c:ptCount val="3"/>
                <c:pt idx="0">
                  <c:v>0</c:v>
                </c:pt>
                <c:pt idx="1">
                  <c:v>0</c:v>
                </c:pt>
                <c:pt idx="2">
                  <c:v>0</c:v>
                </c:pt>
              </c:numCache>
            </c:numRef>
          </c:val>
          <c:extLst>
            <c:ext xmlns:c16="http://schemas.microsoft.com/office/drawing/2014/chart" uri="{C3380CC4-5D6E-409C-BE32-E72D297353CC}">
              <c16:uniqueId val="{00000000-7961-4D3D-9524-9A21A5E1E0FE}"/>
            </c:ext>
          </c:extLst>
        </c:ser>
        <c:dLbls>
          <c:showLegendKey val="0"/>
          <c:showVal val="0"/>
          <c:showCatName val="0"/>
          <c:showSerName val="0"/>
          <c:showPercent val="0"/>
          <c:showBubbleSize val="0"/>
        </c:dLbls>
        <c:gapWidth val="150"/>
        <c:axId val="70848512"/>
        <c:axId val="66593344"/>
      </c:barChart>
      <c:lineChart>
        <c:grouping val="standard"/>
        <c:varyColors val="0"/>
        <c:ser>
          <c:idx val="1"/>
          <c:order val="1"/>
          <c:tx>
            <c:strRef>
              <c:f>'Domain and Component Charts'!$E$4</c:f>
              <c:strCache>
                <c:ptCount val="1"/>
                <c:pt idx="0">
                  <c:v>Target Maturity</c:v>
                </c:pt>
              </c:strCache>
            </c:strRef>
          </c:tx>
          <c:spPr>
            <a:ln>
              <a:prstDash val="dash"/>
            </a:ln>
          </c:spPr>
          <c:marker>
            <c:symbol val="none"/>
          </c:marker>
          <c:val>
            <c:numRef>
              <c:f>'Domain and Component Charts'!$E$27:$E$29</c:f>
              <c:numCache>
                <c:formatCode>General</c:formatCode>
                <c:ptCount val="3"/>
                <c:pt idx="0">
                  <c:v>0</c:v>
                </c:pt>
                <c:pt idx="1">
                  <c:v>0</c:v>
                </c:pt>
                <c:pt idx="2">
                  <c:v>0</c:v>
                </c:pt>
              </c:numCache>
            </c:numRef>
          </c:val>
          <c:smooth val="0"/>
          <c:extLst>
            <c:ext xmlns:c16="http://schemas.microsoft.com/office/drawing/2014/chart" uri="{C3380CC4-5D6E-409C-BE32-E72D297353CC}">
              <c16:uniqueId val="{00000001-7961-4D3D-9524-9A21A5E1E0FE}"/>
            </c:ext>
          </c:extLst>
        </c:ser>
        <c:dLbls>
          <c:showLegendKey val="0"/>
          <c:showVal val="0"/>
          <c:showCatName val="0"/>
          <c:showSerName val="0"/>
          <c:showPercent val="0"/>
          <c:showBubbleSize val="0"/>
        </c:dLbls>
        <c:marker val="1"/>
        <c:smooth val="0"/>
        <c:axId val="70848512"/>
        <c:axId val="66593344"/>
      </c:lineChart>
      <c:catAx>
        <c:axId val="70848512"/>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66593344"/>
        <c:crosses val="autoZero"/>
        <c:auto val="1"/>
        <c:lblAlgn val="ctr"/>
        <c:lblOffset val="100"/>
        <c:noMultiLvlLbl val="0"/>
      </c:catAx>
      <c:valAx>
        <c:axId val="66593344"/>
        <c:scaling>
          <c:orientation val="minMax"/>
          <c:max val="5"/>
          <c:min val="0"/>
        </c:scaling>
        <c:delete val="0"/>
        <c:axPos val="l"/>
        <c:majorGridlines>
          <c:spPr>
            <a:ln>
              <a:solidFill>
                <a:schemeClr val="bg1">
                  <a:lumMod val="95000"/>
                </a:schemeClr>
              </a:solidFill>
            </a:ln>
          </c:spPr>
        </c:majorGridlines>
        <c:numFmt formatCode="General" sourceLinked="1"/>
        <c:majorTickMark val="out"/>
        <c:minorTickMark val="none"/>
        <c:tickLblPos val="nextTo"/>
        <c:crossAx val="70848512"/>
        <c:crosses val="autoZero"/>
        <c:crossBetween val="between"/>
        <c:majorUnit val="1"/>
      </c:valAx>
    </c:plotArea>
    <c:plotVisOnly val="1"/>
    <c:dispBlanksAs val="gap"/>
    <c:showDLblsOverMax val="0"/>
  </c:chart>
  <c:spPr>
    <a:ln>
      <a:solidFill>
        <a:schemeClr val="accent1"/>
      </a:solidFill>
    </a:ln>
  </c:spPr>
  <c:printSettings>
    <c:headerFooter/>
    <c:pageMargins b="0.75000000000000078" l="0.70000000000000062" r="0.70000000000000062" t="0.750000000000000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D1</a:t>
            </a:r>
            <a:r>
              <a:rPr lang="en-US" sz="1400" baseline="0">
                <a:latin typeface="Arial" panose="020B0604020202020204" pitchFamily="34" charset="0"/>
                <a:cs typeface="Arial" panose="020B0604020202020204" pitchFamily="34" charset="0"/>
              </a:rPr>
              <a:t> - </a:t>
            </a:r>
            <a:r>
              <a:rPr lang="en-US" sz="1400">
                <a:latin typeface="Arial" panose="020B0604020202020204" pitchFamily="34" charset="0"/>
                <a:cs typeface="Arial" panose="020B0604020202020204" pitchFamily="34" charset="0"/>
              </a:rPr>
              <a:t>Governance</a:t>
            </a:r>
          </a:p>
        </c:rich>
      </c:tx>
      <c:overlay val="0"/>
    </c:title>
    <c:autoTitleDeleted val="0"/>
    <c:plotArea>
      <c:layout/>
      <c:barChart>
        <c:barDir val="col"/>
        <c:grouping val="clustered"/>
        <c:varyColors val="0"/>
        <c:ser>
          <c:idx val="0"/>
          <c:order val="0"/>
          <c:tx>
            <c:strRef>
              <c:f>'Domain and Sub-Component Charts'!$C$4</c:f>
              <c:strCache>
                <c:ptCount val="1"/>
                <c:pt idx="0">
                  <c:v>Component</c:v>
                </c:pt>
              </c:strCache>
            </c:strRef>
          </c:tx>
          <c:invertIfNegative val="0"/>
          <c:dLbls>
            <c:dLbl>
              <c:idx val="0"/>
              <c:tx>
                <c:rich>
                  <a:bodyPr/>
                  <a:lstStyle/>
                  <a:p>
                    <a:fld id="{F93105E0-627C-40ED-9295-1C4B0A74D13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D43-4974-B4A8-8268A54E0680}"/>
                </c:ext>
              </c:extLst>
            </c:dLbl>
            <c:dLbl>
              <c:idx val="1"/>
              <c:tx>
                <c:rich>
                  <a:bodyPr/>
                  <a:lstStyle/>
                  <a:p>
                    <a:fld id="{3817CD4D-222C-416D-84A6-1EC2F149761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D43-4974-B4A8-8268A54E0680}"/>
                </c:ext>
              </c:extLst>
            </c:dLbl>
            <c:dLbl>
              <c:idx val="2"/>
              <c:tx>
                <c:rich>
                  <a:bodyPr/>
                  <a:lstStyle/>
                  <a:p>
                    <a:fld id="{CB673DD0-2005-403D-8DB7-961C41B2106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D43-4974-B4A8-8268A54E0680}"/>
                </c:ext>
              </c:extLst>
            </c:dLbl>
            <c:dLbl>
              <c:idx val="3"/>
              <c:tx>
                <c:rich>
                  <a:bodyPr/>
                  <a:lstStyle/>
                  <a:p>
                    <a:fld id="{90248B44-9282-4A03-8EC8-947D64A42EF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D43-4974-B4A8-8268A54E0680}"/>
                </c:ext>
              </c:extLst>
            </c:dLbl>
            <c:dLbl>
              <c:idx val="4"/>
              <c:tx>
                <c:rich>
                  <a:bodyPr/>
                  <a:lstStyle/>
                  <a:p>
                    <a:fld id="{52C21E3F-7436-410B-A85F-97C42A7E476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D43-4974-B4A8-8268A54E0680}"/>
                </c:ext>
              </c:extLst>
            </c:dLbl>
            <c:dLbl>
              <c:idx val="5"/>
              <c:tx>
                <c:rich>
                  <a:bodyPr/>
                  <a:lstStyle/>
                  <a:p>
                    <a:fld id="{5BB909A5-68B7-4CB5-9F44-5D3E1AA4247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D43-4974-B4A8-8268A54E0680}"/>
                </c:ext>
              </c:extLst>
            </c:dLbl>
            <c:dLbl>
              <c:idx val="6"/>
              <c:tx>
                <c:rich>
                  <a:bodyPr/>
                  <a:lstStyle/>
                  <a:p>
                    <a:fld id="{6281D42A-8950-454C-A585-1F47EAB2DD0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D43-4974-B4A8-8268A54E0680}"/>
                </c:ext>
              </c:extLst>
            </c:dLbl>
            <c:dLbl>
              <c:idx val="7"/>
              <c:tx>
                <c:rich>
                  <a:bodyPr/>
                  <a:lstStyle/>
                  <a:p>
                    <a:fld id="{E3B7C203-0CD8-400E-823E-E141502FD35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D43-4974-B4A8-8268A54E0680}"/>
                </c:ext>
              </c:extLst>
            </c:dLbl>
            <c:dLbl>
              <c:idx val="8"/>
              <c:tx>
                <c:rich>
                  <a:bodyPr/>
                  <a:lstStyle/>
                  <a:p>
                    <a:fld id="{91F39B1D-8212-43DA-AC75-99848C69AE4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D43-4974-B4A8-8268A54E0680}"/>
                </c:ext>
              </c:extLst>
            </c:dLbl>
            <c:dLbl>
              <c:idx val="9"/>
              <c:tx>
                <c:rich>
                  <a:bodyPr/>
                  <a:lstStyle/>
                  <a:p>
                    <a:fld id="{37DB0A05-5FD7-4190-8916-070CD870581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D43-4974-B4A8-8268A54E0680}"/>
                </c:ext>
              </c:extLst>
            </c:dLbl>
            <c:dLbl>
              <c:idx val="10"/>
              <c:tx>
                <c:rich>
                  <a:bodyPr/>
                  <a:lstStyle/>
                  <a:p>
                    <a:fld id="{9E8B1DEA-5997-4D98-A7F4-17C877FFC18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CD43-4974-B4A8-8268A54E0680}"/>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multiLvlStrRef>
              <c:f>'Domain and Sub-Component Charts'!$A$5:$C$15</c:f>
              <c:multiLvlStrCache>
                <c:ptCount val="11"/>
                <c:lvl>
                  <c:pt idx="0">
                    <c:v>1: Board and Senior Management Oversight</c:v>
                  </c:pt>
                  <c:pt idx="1">
                    <c:v>2: Budgeting Process</c:v>
                  </c:pt>
                  <c:pt idx="2">
                    <c:v>3: Regular Reporting</c:v>
                  </c:pt>
                  <c:pt idx="3">
                    <c:v>1: Strategy &amp; Programme</c:v>
                  </c:pt>
                  <c:pt idx="4">
                    <c:v>2: Policies</c:v>
                  </c:pt>
                  <c:pt idx="5">
                    <c:v>1: Cyber Risk Management Function</c:v>
                  </c:pt>
                  <c:pt idx="6">
                    <c:v>2: Risk Management Programme</c:v>
                  </c:pt>
                  <c:pt idx="7">
                    <c:v>1: Audit Scope</c:v>
                  </c:pt>
                  <c:pt idx="8">
                    <c:v>2: Independent Audit Function</c:v>
                  </c:pt>
                  <c:pt idx="9">
                    <c:v>1: Staffing</c:v>
                  </c:pt>
                  <c:pt idx="10">
                    <c:v>2: Training</c:v>
                  </c:pt>
                </c:lvl>
                <c:lvl>
                  <c:pt idx="0">
                    <c:v>1: Cyber Resilience Oversight</c:v>
                  </c:pt>
                  <c:pt idx="3">
                    <c:v>2: Strategy &amp; Policies</c:v>
                  </c:pt>
                  <c:pt idx="5">
                    <c:v>3: Cyber Risk Management</c:v>
                  </c:pt>
                  <c:pt idx="7">
                    <c:v>4: Audit</c:v>
                  </c:pt>
                  <c:pt idx="9">
                    <c:v>5: Staffing &amp; Training</c:v>
                  </c:pt>
                </c:lvl>
                <c:lvl>
                  <c:pt idx="0">
                    <c:v>1: Governance</c:v>
                  </c:pt>
                </c:lvl>
              </c:multiLvlStrCache>
            </c:multiLvlStrRef>
          </c:cat>
          <c:val>
            <c:numRef>
              <c:f>'Domain and Sub-Component Charts'!$E$5:$E$15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5="http://schemas.microsoft.com/office/drawing/2012/chart" uri="{02D57815-91ED-43cb-92C2-25804820EDAC}">
              <c15:datalabelsRange>
                <c15:f>'Domain and Sub-Component Charts'!$D$5:$D$15</c15:f>
                <c15:dlblRangeCache>
                  <c:ptCount val="11"/>
                  <c:pt idx="0">
                    <c:v>Incomplete</c:v>
                  </c:pt>
                  <c:pt idx="1">
                    <c:v>Incomplete</c:v>
                  </c:pt>
                  <c:pt idx="2">
                    <c:v>Incomplete</c:v>
                  </c:pt>
                  <c:pt idx="3">
                    <c:v>Incomplete</c:v>
                  </c:pt>
                  <c:pt idx="4">
                    <c:v>Incomplete</c:v>
                  </c:pt>
                  <c:pt idx="5">
                    <c:v>Incomplete</c:v>
                  </c:pt>
                  <c:pt idx="6">
                    <c:v>Incomplete</c:v>
                  </c:pt>
                  <c:pt idx="7">
                    <c:v>Incomplete</c:v>
                  </c:pt>
                  <c:pt idx="8">
                    <c:v>Incomplete</c:v>
                  </c:pt>
                  <c:pt idx="9">
                    <c:v>Incomplete</c:v>
                  </c:pt>
                  <c:pt idx="10">
                    <c:v>Incomplete</c:v>
                  </c:pt>
                </c15:dlblRangeCache>
              </c15:datalabelsRange>
            </c:ext>
            <c:ext xmlns:c16="http://schemas.microsoft.com/office/drawing/2014/chart" uri="{C3380CC4-5D6E-409C-BE32-E72D297353CC}">
              <c16:uniqueId val="{00000000-B371-48E5-9CD0-6D525B7BEED5}"/>
            </c:ext>
          </c:extLst>
        </c:ser>
        <c:dLbls>
          <c:dLblPos val="outEnd"/>
          <c:showLegendKey val="0"/>
          <c:showVal val="1"/>
          <c:showCatName val="0"/>
          <c:showSerName val="0"/>
          <c:showPercent val="0"/>
          <c:showBubbleSize val="0"/>
        </c:dLbls>
        <c:gapWidth val="100"/>
        <c:axId val="112868864"/>
        <c:axId val="66595648"/>
      </c:barChart>
      <c:lineChart>
        <c:grouping val="standard"/>
        <c:varyColors val="0"/>
        <c:ser>
          <c:idx val="1"/>
          <c:order val="1"/>
          <c:tx>
            <c:strRef>
              <c:f>'Domain and Sub-Component Charts'!$F$4</c:f>
              <c:strCache>
                <c:ptCount val="1"/>
                <c:pt idx="0">
                  <c:v>Target: Incomplete</c:v>
                </c:pt>
              </c:strCache>
            </c:strRef>
          </c:tx>
          <c:spPr>
            <a:ln>
              <a:prstDash val="dash"/>
            </a:ln>
            <a:effectLst>
              <a:glow>
                <a:schemeClr val="accent1">
                  <a:alpha val="40000"/>
                </a:schemeClr>
              </a:glow>
            </a:effectLst>
          </c:spPr>
          <c:marker>
            <c:symbol val="none"/>
          </c:marker>
          <c:dLbls>
            <c:delete val="1"/>
          </c:dLbls>
          <c:val>
            <c:numRef>
              <c:f>'Domain and Sub-Component Charts'!$F$5:$F$15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371-48E5-9CD0-6D525B7BEED5}"/>
            </c:ext>
          </c:extLst>
        </c:ser>
        <c:dLbls>
          <c:showLegendKey val="0"/>
          <c:showVal val="1"/>
          <c:showCatName val="0"/>
          <c:showSerName val="0"/>
          <c:showPercent val="0"/>
          <c:showBubbleSize val="0"/>
        </c:dLbls>
        <c:marker val="1"/>
        <c:smooth val="0"/>
        <c:axId val="112868864"/>
        <c:axId val="66595648"/>
      </c:lineChart>
      <c:catAx>
        <c:axId val="112868864"/>
        <c:scaling>
          <c:orientation val="minMax"/>
        </c:scaling>
        <c:delete val="0"/>
        <c:axPos val="b"/>
        <c:majorGridlines/>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66595648"/>
        <c:crosses val="autoZero"/>
        <c:auto val="1"/>
        <c:lblAlgn val="ctr"/>
        <c:lblOffset val="100"/>
        <c:noMultiLvlLbl val="0"/>
      </c:catAx>
      <c:valAx>
        <c:axId val="66595648"/>
        <c:scaling>
          <c:orientation val="minMax"/>
          <c:max val="5"/>
          <c:min val="0"/>
        </c:scaling>
        <c:delete val="1"/>
        <c:axPos val="l"/>
        <c:majorGridlines>
          <c:spPr>
            <a:ln>
              <a:solidFill>
                <a:schemeClr val="bg1">
                  <a:lumMod val="95000"/>
                </a:schemeClr>
              </a:solidFill>
            </a:ln>
          </c:spPr>
        </c:majorGridlines>
        <c:numFmt formatCode="0.0" sourceLinked="1"/>
        <c:majorTickMark val="out"/>
        <c:minorTickMark val="none"/>
        <c:tickLblPos val="nextTo"/>
        <c:crossAx val="112868864"/>
        <c:crosses val="autoZero"/>
        <c:crossBetween val="between"/>
        <c:majorUnit val="1"/>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2</xdr:col>
      <xdr:colOff>569706</xdr:colOff>
      <xdr:row>5</xdr:row>
      <xdr:rowOff>1590</xdr:rowOff>
    </xdr:from>
    <xdr:to>
      <xdr:col>17</xdr:col>
      <xdr:colOff>357648</xdr:colOff>
      <xdr:row>16</xdr:row>
      <xdr:rowOff>51749</xdr:rowOff>
    </xdr:to>
    <xdr:pic>
      <xdr:nvPicPr>
        <xdr:cNvPr id="5" name="Picture 4">
          <a:extLst>
            <a:ext uri="{FF2B5EF4-FFF2-40B4-BE49-F238E27FC236}">
              <a16:creationId xmlns:a16="http://schemas.microsoft.com/office/drawing/2014/main" id="{04FB3DE1-79ED-4C71-884B-A343CAC620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8526" y="1350330"/>
          <a:ext cx="8474742" cy="2008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152399</xdr:colOff>
      <xdr:row>1</xdr:row>
      <xdr:rowOff>87084</xdr:rowOff>
    </xdr:from>
    <xdr:to>
      <xdr:col>16</xdr:col>
      <xdr:colOff>930729</xdr:colOff>
      <xdr:row>24</xdr:row>
      <xdr:rowOff>65313</xdr:rowOff>
    </xdr:to>
    <xdr:graphicFrame macro="">
      <xdr:nvGraphicFramePr>
        <xdr:cNvPr id="2" name="Chart 1">
          <a:extLst>
            <a:ext uri="{FF2B5EF4-FFF2-40B4-BE49-F238E27FC236}">
              <a16:creationId xmlns:a16="http://schemas.microsoft.com/office/drawing/2014/main" id="{405AC2DA-27A9-448A-86D1-8C3392780F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242886</xdr:colOff>
      <xdr:row>0</xdr:row>
      <xdr:rowOff>148167</xdr:rowOff>
    </xdr:from>
    <xdr:to>
      <xdr:col>16</xdr:col>
      <xdr:colOff>74082</xdr:colOff>
      <xdr:row>12</xdr:row>
      <xdr:rowOff>95251</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245534</xdr:colOff>
      <xdr:row>13</xdr:row>
      <xdr:rowOff>35981</xdr:rowOff>
    </xdr:from>
    <xdr:to>
      <xdr:col>16</xdr:col>
      <xdr:colOff>84667</xdr:colOff>
      <xdr:row>28</xdr:row>
      <xdr:rowOff>148166</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258233</xdr:colOff>
      <xdr:row>29</xdr:row>
      <xdr:rowOff>107949</xdr:rowOff>
    </xdr:from>
    <xdr:to>
      <xdr:col>16</xdr:col>
      <xdr:colOff>95250</xdr:colOff>
      <xdr:row>41</xdr:row>
      <xdr:rowOff>52916</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261408</xdr:colOff>
      <xdr:row>42</xdr:row>
      <xdr:rowOff>58207</xdr:rowOff>
    </xdr:from>
    <xdr:to>
      <xdr:col>16</xdr:col>
      <xdr:colOff>100541</xdr:colOff>
      <xdr:row>55</xdr:row>
      <xdr:rowOff>11642</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519640</xdr:colOff>
      <xdr:row>1</xdr:row>
      <xdr:rowOff>1</xdr:rowOff>
    </xdr:from>
    <xdr:to>
      <xdr:col>27</xdr:col>
      <xdr:colOff>337608</xdr:colOff>
      <xdr:row>15</xdr:row>
      <xdr:rowOff>112184</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514350</xdr:colOff>
      <xdr:row>16</xdr:row>
      <xdr:rowOff>114300</xdr:rowOff>
    </xdr:from>
    <xdr:to>
      <xdr:col>27</xdr:col>
      <xdr:colOff>332318</xdr:colOff>
      <xdr:row>32</xdr:row>
      <xdr:rowOff>64558</xdr:rowOff>
    </xdr:to>
    <xdr:graphicFrame macro="">
      <xdr:nvGraphicFramePr>
        <xdr:cNvPr id="7" name="Chart 6">
          <a:extLst>
            <a:ext uri="{FF2B5EF4-FFF2-40B4-BE49-F238E27FC236}">
              <a16:creationId xmlns:a16="http://schemas.microsoft.com/office/drawing/2014/main" id="{E44CEE79-9C8D-4014-899E-4C9A53E58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34</xdr:row>
      <xdr:rowOff>0</xdr:rowOff>
    </xdr:from>
    <xdr:to>
      <xdr:col>27</xdr:col>
      <xdr:colOff>351368</xdr:colOff>
      <xdr:row>49</xdr:row>
      <xdr:rowOff>112183</xdr:rowOff>
    </xdr:to>
    <xdr:graphicFrame macro="">
      <xdr:nvGraphicFramePr>
        <xdr:cNvPr id="8" name="Chart 7">
          <a:extLst>
            <a:ext uri="{FF2B5EF4-FFF2-40B4-BE49-F238E27FC236}">
              <a16:creationId xmlns:a16="http://schemas.microsoft.com/office/drawing/2014/main" id="{7FC37919-D988-4DAB-B5A3-176DC9812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113504</xdr:colOff>
      <xdr:row>2</xdr:row>
      <xdr:rowOff>113505</xdr:rowOff>
    </xdr:from>
    <xdr:to>
      <xdr:col>38</xdr:col>
      <xdr:colOff>418304</xdr:colOff>
      <xdr:row>48</xdr:row>
      <xdr:rowOff>100805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85195</xdr:colOff>
      <xdr:row>51</xdr:row>
      <xdr:rowOff>110064</xdr:rowOff>
    </xdr:from>
    <xdr:to>
      <xdr:col>38</xdr:col>
      <xdr:colOff>389995</xdr:colOff>
      <xdr:row>99</xdr:row>
      <xdr:rowOff>21164</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101069</xdr:colOff>
      <xdr:row>101</xdr:row>
      <xdr:rowOff>88900</xdr:rowOff>
    </xdr:from>
    <xdr:to>
      <xdr:col>38</xdr:col>
      <xdr:colOff>405869</xdr:colOff>
      <xdr:row>149</xdr:row>
      <xdr:rowOff>88900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117474</xdr:colOff>
      <xdr:row>151</xdr:row>
      <xdr:rowOff>93344</xdr:rowOff>
    </xdr:from>
    <xdr:to>
      <xdr:col>38</xdr:col>
      <xdr:colOff>422274</xdr:colOff>
      <xdr:row>199</xdr:row>
      <xdr:rowOff>93344</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131232</xdr:colOff>
      <xdr:row>202</xdr:row>
      <xdr:rowOff>78315</xdr:rowOff>
    </xdr:from>
    <xdr:to>
      <xdr:col>38</xdr:col>
      <xdr:colOff>436032</xdr:colOff>
      <xdr:row>250</xdr:row>
      <xdr:rowOff>78315</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133350</xdr:colOff>
      <xdr:row>253</xdr:row>
      <xdr:rowOff>6349</xdr:rowOff>
    </xdr:from>
    <xdr:to>
      <xdr:col>38</xdr:col>
      <xdr:colOff>438150</xdr:colOff>
      <xdr:row>301</xdr:row>
      <xdr:rowOff>6349</xdr:rowOff>
    </xdr:to>
    <xdr:graphicFrame macro="">
      <xdr:nvGraphicFramePr>
        <xdr:cNvPr id="7" name="Chart 6">
          <a:extLst>
            <a:ext uri="{FF2B5EF4-FFF2-40B4-BE49-F238E27FC236}">
              <a16:creationId xmlns:a16="http://schemas.microsoft.com/office/drawing/2014/main" id="{B36B58E5-4327-4BDD-B09E-C3AE1B2E56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95250</xdr:colOff>
      <xdr:row>302</xdr:row>
      <xdr:rowOff>101599</xdr:rowOff>
    </xdr:from>
    <xdr:to>
      <xdr:col>38</xdr:col>
      <xdr:colOff>400050</xdr:colOff>
      <xdr:row>350</xdr:row>
      <xdr:rowOff>101599</xdr:rowOff>
    </xdr:to>
    <xdr:graphicFrame macro="">
      <xdr:nvGraphicFramePr>
        <xdr:cNvPr id="8" name="Chart 7">
          <a:extLst>
            <a:ext uri="{FF2B5EF4-FFF2-40B4-BE49-F238E27FC236}">
              <a16:creationId xmlns:a16="http://schemas.microsoft.com/office/drawing/2014/main" id="{E3C5CEA6-096B-480B-BC1E-E382D1818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38</xdr:col>
      <xdr:colOff>393700</xdr:colOff>
      <xdr:row>4</xdr:row>
      <xdr:rowOff>127000</xdr:rowOff>
    </xdr:from>
    <xdr:to>
      <xdr:col>40</xdr:col>
      <xdr:colOff>109884</xdr:colOff>
      <xdr:row>36</xdr:row>
      <xdr:rowOff>129940</xdr:rowOff>
    </xdr:to>
    <xdr:grpSp>
      <xdr:nvGrpSpPr>
        <xdr:cNvPr id="14" name="Group 13">
          <a:extLst>
            <a:ext uri="{FF2B5EF4-FFF2-40B4-BE49-F238E27FC236}">
              <a16:creationId xmlns:a16="http://schemas.microsoft.com/office/drawing/2014/main" id="{BBDFA723-602B-49BA-B5E4-F488BAA43E0D}"/>
            </a:ext>
          </a:extLst>
        </xdr:cNvPr>
        <xdr:cNvGrpSpPr/>
      </xdr:nvGrpSpPr>
      <xdr:grpSpPr>
        <a:xfrm>
          <a:off x="26445862" y="770581"/>
          <a:ext cx="797400" cy="5151589"/>
          <a:chOff x="29845000" y="767080"/>
          <a:chExt cx="935384" cy="5123580"/>
        </a:xfrm>
      </xdr:grpSpPr>
      <xdr:sp macro="" textlink="">
        <xdr:nvSpPr>
          <xdr:cNvPr id="9" name="TextBox 8">
            <a:extLst>
              <a:ext uri="{FF2B5EF4-FFF2-40B4-BE49-F238E27FC236}">
                <a16:creationId xmlns:a16="http://schemas.microsoft.com/office/drawing/2014/main" id="{2571DF94-C869-4DA5-B99B-ED3A816EF58D}"/>
              </a:ext>
            </a:extLst>
          </xdr:cNvPr>
          <xdr:cNvSpPr txBox="1"/>
        </xdr:nvSpPr>
        <xdr:spPr>
          <a:xfrm>
            <a:off x="29845000" y="767080"/>
            <a:ext cx="7498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Advanced</a:t>
            </a:r>
          </a:p>
        </xdr:txBody>
      </xdr:sp>
      <xdr:sp macro="" textlink="">
        <xdr:nvSpPr>
          <xdr:cNvPr id="11" name="TextBox 10">
            <a:extLst>
              <a:ext uri="{FF2B5EF4-FFF2-40B4-BE49-F238E27FC236}">
                <a16:creationId xmlns:a16="http://schemas.microsoft.com/office/drawing/2014/main" id="{598EE198-7F3D-496D-B09D-D9C3F2274B58}"/>
              </a:ext>
            </a:extLst>
          </xdr:cNvPr>
          <xdr:cNvSpPr txBox="1"/>
        </xdr:nvSpPr>
        <xdr:spPr>
          <a:xfrm>
            <a:off x="29845000" y="3129280"/>
            <a:ext cx="9353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Intermediate</a:t>
            </a:r>
          </a:p>
        </xdr:txBody>
      </xdr:sp>
      <xdr:sp macro="" textlink="">
        <xdr:nvSpPr>
          <xdr:cNvPr id="13" name="TextBox 12">
            <a:extLst>
              <a:ext uri="{FF2B5EF4-FFF2-40B4-BE49-F238E27FC236}">
                <a16:creationId xmlns:a16="http://schemas.microsoft.com/office/drawing/2014/main" id="{9B9AC1F5-E166-42A1-9AF7-075D8B64F912}"/>
              </a:ext>
            </a:extLst>
          </xdr:cNvPr>
          <xdr:cNvSpPr txBox="1"/>
        </xdr:nvSpPr>
        <xdr:spPr>
          <a:xfrm>
            <a:off x="29845000" y="5626100"/>
            <a:ext cx="6634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Baseline</a:t>
            </a:r>
          </a:p>
        </xdr:txBody>
      </xdr:sp>
    </xdr:grpSp>
    <xdr:clientData/>
  </xdr:twoCellAnchor>
  <xdr:twoCellAnchor>
    <xdr:from>
      <xdr:col>38</xdr:col>
      <xdr:colOff>393700</xdr:colOff>
      <xdr:row>54</xdr:row>
      <xdr:rowOff>38100</xdr:rowOff>
    </xdr:from>
    <xdr:to>
      <xdr:col>40</xdr:col>
      <xdr:colOff>109884</xdr:colOff>
      <xdr:row>87</xdr:row>
      <xdr:rowOff>41040</xdr:rowOff>
    </xdr:to>
    <xdr:grpSp>
      <xdr:nvGrpSpPr>
        <xdr:cNvPr id="15" name="Group 14">
          <a:extLst>
            <a:ext uri="{FF2B5EF4-FFF2-40B4-BE49-F238E27FC236}">
              <a16:creationId xmlns:a16="http://schemas.microsoft.com/office/drawing/2014/main" id="{D6D669E1-9A57-4D39-8029-3D2B75BAEF04}"/>
            </a:ext>
          </a:extLst>
        </xdr:cNvPr>
        <xdr:cNvGrpSpPr/>
      </xdr:nvGrpSpPr>
      <xdr:grpSpPr>
        <a:xfrm>
          <a:off x="26445862" y="8816546"/>
          <a:ext cx="797400" cy="5254562"/>
          <a:chOff x="29845000" y="767080"/>
          <a:chExt cx="935384" cy="5123580"/>
        </a:xfrm>
      </xdr:grpSpPr>
      <xdr:sp macro="" textlink="">
        <xdr:nvSpPr>
          <xdr:cNvPr id="16" name="TextBox 15">
            <a:extLst>
              <a:ext uri="{FF2B5EF4-FFF2-40B4-BE49-F238E27FC236}">
                <a16:creationId xmlns:a16="http://schemas.microsoft.com/office/drawing/2014/main" id="{042BB5A9-EB27-4C61-B0A9-33E6D46085FE}"/>
              </a:ext>
            </a:extLst>
          </xdr:cNvPr>
          <xdr:cNvSpPr txBox="1"/>
        </xdr:nvSpPr>
        <xdr:spPr>
          <a:xfrm>
            <a:off x="29845000" y="767080"/>
            <a:ext cx="7498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Advanced</a:t>
            </a:r>
          </a:p>
        </xdr:txBody>
      </xdr:sp>
      <xdr:sp macro="" textlink="">
        <xdr:nvSpPr>
          <xdr:cNvPr id="17" name="TextBox 16">
            <a:extLst>
              <a:ext uri="{FF2B5EF4-FFF2-40B4-BE49-F238E27FC236}">
                <a16:creationId xmlns:a16="http://schemas.microsoft.com/office/drawing/2014/main" id="{3A7D427B-DA5E-4271-981C-78B5B1EE8560}"/>
              </a:ext>
            </a:extLst>
          </xdr:cNvPr>
          <xdr:cNvSpPr txBox="1"/>
        </xdr:nvSpPr>
        <xdr:spPr>
          <a:xfrm>
            <a:off x="29845000" y="3129280"/>
            <a:ext cx="9353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Intermediate</a:t>
            </a:r>
          </a:p>
        </xdr:txBody>
      </xdr:sp>
      <xdr:sp macro="" textlink="">
        <xdr:nvSpPr>
          <xdr:cNvPr id="18" name="TextBox 17">
            <a:extLst>
              <a:ext uri="{FF2B5EF4-FFF2-40B4-BE49-F238E27FC236}">
                <a16:creationId xmlns:a16="http://schemas.microsoft.com/office/drawing/2014/main" id="{538059B7-BD18-4F15-B8FB-BC13049147B3}"/>
              </a:ext>
            </a:extLst>
          </xdr:cNvPr>
          <xdr:cNvSpPr txBox="1"/>
        </xdr:nvSpPr>
        <xdr:spPr>
          <a:xfrm>
            <a:off x="29845000" y="5626100"/>
            <a:ext cx="6634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Baseline</a:t>
            </a:r>
          </a:p>
        </xdr:txBody>
      </xdr:sp>
    </xdr:grpSp>
    <xdr:clientData/>
  </xdr:twoCellAnchor>
  <xdr:twoCellAnchor>
    <xdr:from>
      <xdr:col>38</xdr:col>
      <xdr:colOff>393700</xdr:colOff>
      <xdr:row>104</xdr:row>
      <xdr:rowOff>12700</xdr:rowOff>
    </xdr:from>
    <xdr:to>
      <xdr:col>40</xdr:col>
      <xdr:colOff>109884</xdr:colOff>
      <xdr:row>137</xdr:row>
      <xdr:rowOff>91840</xdr:rowOff>
    </xdr:to>
    <xdr:grpSp>
      <xdr:nvGrpSpPr>
        <xdr:cNvPr id="19" name="Group 18">
          <a:extLst>
            <a:ext uri="{FF2B5EF4-FFF2-40B4-BE49-F238E27FC236}">
              <a16:creationId xmlns:a16="http://schemas.microsoft.com/office/drawing/2014/main" id="{07B9E596-8C40-4E75-BAF0-555AA7832D68}"/>
            </a:ext>
          </a:extLst>
        </xdr:cNvPr>
        <xdr:cNvGrpSpPr/>
      </xdr:nvGrpSpPr>
      <xdr:grpSpPr>
        <a:xfrm>
          <a:off x="26445862" y="16668578"/>
          <a:ext cx="797400" cy="5176303"/>
          <a:chOff x="29845000" y="767080"/>
          <a:chExt cx="935384" cy="5123580"/>
        </a:xfrm>
      </xdr:grpSpPr>
      <xdr:sp macro="" textlink="">
        <xdr:nvSpPr>
          <xdr:cNvPr id="20" name="TextBox 19">
            <a:extLst>
              <a:ext uri="{FF2B5EF4-FFF2-40B4-BE49-F238E27FC236}">
                <a16:creationId xmlns:a16="http://schemas.microsoft.com/office/drawing/2014/main" id="{386366BB-AFD3-491C-BD18-92C9BA787E07}"/>
              </a:ext>
            </a:extLst>
          </xdr:cNvPr>
          <xdr:cNvSpPr txBox="1"/>
        </xdr:nvSpPr>
        <xdr:spPr>
          <a:xfrm>
            <a:off x="29845000" y="767080"/>
            <a:ext cx="7498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Advanced</a:t>
            </a:r>
          </a:p>
        </xdr:txBody>
      </xdr:sp>
      <xdr:sp macro="" textlink="">
        <xdr:nvSpPr>
          <xdr:cNvPr id="21" name="TextBox 20">
            <a:extLst>
              <a:ext uri="{FF2B5EF4-FFF2-40B4-BE49-F238E27FC236}">
                <a16:creationId xmlns:a16="http://schemas.microsoft.com/office/drawing/2014/main" id="{F5716358-E9F6-40AE-A38F-C896873FAA4A}"/>
              </a:ext>
            </a:extLst>
          </xdr:cNvPr>
          <xdr:cNvSpPr txBox="1"/>
        </xdr:nvSpPr>
        <xdr:spPr>
          <a:xfrm>
            <a:off x="29845000" y="3129280"/>
            <a:ext cx="9353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Intermediate</a:t>
            </a:r>
          </a:p>
        </xdr:txBody>
      </xdr:sp>
      <xdr:sp macro="" textlink="">
        <xdr:nvSpPr>
          <xdr:cNvPr id="22" name="TextBox 21">
            <a:extLst>
              <a:ext uri="{FF2B5EF4-FFF2-40B4-BE49-F238E27FC236}">
                <a16:creationId xmlns:a16="http://schemas.microsoft.com/office/drawing/2014/main" id="{8712FCC6-8F32-4764-9C04-6104CF4DCF7D}"/>
              </a:ext>
            </a:extLst>
          </xdr:cNvPr>
          <xdr:cNvSpPr txBox="1"/>
        </xdr:nvSpPr>
        <xdr:spPr>
          <a:xfrm>
            <a:off x="29845000" y="5626100"/>
            <a:ext cx="6634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Baseline</a:t>
            </a:r>
          </a:p>
        </xdr:txBody>
      </xdr:sp>
    </xdr:grpSp>
    <xdr:clientData/>
  </xdr:twoCellAnchor>
  <xdr:twoCellAnchor>
    <xdr:from>
      <xdr:col>38</xdr:col>
      <xdr:colOff>393700</xdr:colOff>
      <xdr:row>154</xdr:row>
      <xdr:rowOff>12700</xdr:rowOff>
    </xdr:from>
    <xdr:to>
      <xdr:col>40</xdr:col>
      <xdr:colOff>109884</xdr:colOff>
      <xdr:row>188</xdr:row>
      <xdr:rowOff>117240</xdr:rowOff>
    </xdr:to>
    <xdr:grpSp>
      <xdr:nvGrpSpPr>
        <xdr:cNvPr id="23" name="Group 22">
          <a:extLst>
            <a:ext uri="{FF2B5EF4-FFF2-40B4-BE49-F238E27FC236}">
              <a16:creationId xmlns:a16="http://schemas.microsoft.com/office/drawing/2014/main" id="{34BB2B35-EBA7-4CA3-8C09-22D1B728CA87}"/>
            </a:ext>
          </a:extLst>
        </xdr:cNvPr>
        <xdr:cNvGrpSpPr/>
      </xdr:nvGrpSpPr>
      <xdr:grpSpPr>
        <a:xfrm>
          <a:off x="26445862" y="24391551"/>
          <a:ext cx="797400" cy="5356162"/>
          <a:chOff x="29845000" y="767080"/>
          <a:chExt cx="935384" cy="5301912"/>
        </a:xfrm>
      </xdr:grpSpPr>
      <xdr:sp macro="" textlink="">
        <xdr:nvSpPr>
          <xdr:cNvPr id="24" name="TextBox 23">
            <a:extLst>
              <a:ext uri="{FF2B5EF4-FFF2-40B4-BE49-F238E27FC236}">
                <a16:creationId xmlns:a16="http://schemas.microsoft.com/office/drawing/2014/main" id="{CB29A9EE-B0C0-40BC-BF8A-E6D0E2B78C48}"/>
              </a:ext>
            </a:extLst>
          </xdr:cNvPr>
          <xdr:cNvSpPr txBox="1"/>
        </xdr:nvSpPr>
        <xdr:spPr>
          <a:xfrm>
            <a:off x="29845000" y="767080"/>
            <a:ext cx="7498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Advanced</a:t>
            </a:r>
          </a:p>
        </xdr:txBody>
      </xdr:sp>
      <xdr:sp macro="" textlink="">
        <xdr:nvSpPr>
          <xdr:cNvPr id="25" name="TextBox 24">
            <a:extLst>
              <a:ext uri="{FF2B5EF4-FFF2-40B4-BE49-F238E27FC236}">
                <a16:creationId xmlns:a16="http://schemas.microsoft.com/office/drawing/2014/main" id="{92560FBE-BBEB-407F-9AFE-5832558A4C61}"/>
              </a:ext>
            </a:extLst>
          </xdr:cNvPr>
          <xdr:cNvSpPr txBox="1"/>
        </xdr:nvSpPr>
        <xdr:spPr>
          <a:xfrm>
            <a:off x="29845000" y="3269397"/>
            <a:ext cx="9353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Intermediate</a:t>
            </a:r>
          </a:p>
        </xdr:txBody>
      </xdr:sp>
      <xdr:sp macro="" textlink="">
        <xdr:nvSpPr>
          <xdr:cNvPr id="26" name="TextBox 25">
            <a:extLst>
              <a:ext uri="{FF2B5EF4-FFF2-40B4-BE49-F238E27FC236}">
                <a16:creationId xmlns:a16="http://schemas.microsoft.com/office/drawing/2014/main" id="{7D647033-77DF-4EEA-BFBA-CADFEAA84360}"/>
              </a:ext>
            </a:extLst>
          </xdr:cNvPr>
          <xdr:cNvSpPr txBox="1"/>
        </xdr:nvSpPr>
        <xdr:spPr>
          <a:xfrm>
            <a:off x="29845000" y="5804432"/>
            <a:ext cx="6634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Baseline</a:t>
            </a:r>
          </a:p>
        </xdr:txBody>
      </xdr:sp>
    </xdr:grpSp>
    <xdr:clientData/>
  </xdr:twoCellAnchor>
  <xdr:twoCellAnchor>
    <xdr:from>
      <xdr:col>38</xdr:col>
      <xdr:colOff>393700</xdr:colOff>
      <xdr:row>204</xdr:row>
      <xdr:rowOff>139700</xdr:rowOff>
    </xdr:from>
    <xdr:to>
      <xdr:col>40</xdr:col>
      <xdr:colOff>109884</xdr:colOff>
      <xdr:row>239</xdr:row>
      <xdr:rowOff>15640</xdr:rowOff>
    </xdr:to>
    <xdr:grpSp>
      <xdr:nvGrpSpPr>
        <xdr:cNvPr id="27" name="Group 26">
          <a:extLst>
            <a:ext uri="{FF2B5EF4-FFF2-40B4-BE49-F238E27FC236}">
              <a16:creationId xmlns:a16="http://schemas.microsoft.com/office/drawing/2014/main" id="{A5032CF3-5B5C-431D-8382-3D2BC3E42F53}"/>
            </a:ext>
          </a:extLst>
        </xdr:cNvPr>
        <xdr:cNvGrpSpPr/>
      </xdr:nvGrpSpPr>
      <xdr:grpSpPr>
        <a:xfrm>
          <a:off x="26445862" y="32241524"/>
          <a:ext cx="797400" cy="5282021"/>
          <a:chOff x="29845000" y="767080"/>
          <a:chExt cx="935384" cy="5225484"/>
        </a:xfrm>
      </xdr:grpSpPr>
      <xdr:sp macro="" textlink="">
        <xdr:nvSpPr>
          <xdr:cNvPr id="28" name="TextBox 27">
            <a:extLst>
              <a:ext uri="{FF2B5EF4-FFF2-40B4-BE49-F238E27FC236}">
                <a16:creationId xmlns:a16="http://schemas.microsoft.com/office/drawing/2014/main" id="{EEED5F71-D40C-4823-A1C7-56CB84840FE6}"/>
              </a:ext>
            </a:extLst>
          </xdr:cNvPr>
          <xdr:cNvSpPr txBox="1"/>
        </xdr:nvSpPr>
        <xdr:spPr>
          <a:xfrm>
            <a:off x="29845000" y="767080"/>
            <a:ext cx="7498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Advanced</a:t>
            </a:r>
          </a:p>
        </xdr:txBody>
      </xdr:sp>
      <xdr:sp macro="" textlink="">
        <xdr:nvSpPr>
          <xdr:cNvPr id="29" name="TextBox 28">
            <a:extLst>
              <a:ext uri="{FF2B5EF4-FFF2-40B4-BE49-F238E27FC236}">
                <a16:creationId xmlns:a16="http://schemas.microsoft.com/office/drawing/2014/main" id="{BBFA49D2-B690-4D41-9E5A-1CDD3F95A31A}"/>
              </a:ext>
            </a:extLst>
          </xdr:cNvPr>
          <xdr:cNvSpPr txBox="1"/>
        </xdr:nvSpPr>
        <xdr:spPr>
          <a:xfrm>
            <a:off x="29845000" y="3231183"/>
            <a:ext cx="9353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Intermediate</a:t>
            </a:r>
          </a:p>
        </xdr:txBody>
      </xdr:sp>
      <xdr:sp macro="" textlink="">
        <xdr:nvSpPr>
          <xdr:cNvPr id="30" name="TextBox 29">
            <a:extLst>
              <a:ext uri="{FF2B5EF4-FFF2-40B4-BE49-F238E27FC236}">
                <a16:creationId xmlns:a16="http://schemas.microsoft.com/office/drawing/2014/main" id="{92555738-EA24-4C57-A4DC-DA31E108FE06}"/>
              </a:ext>
            </a:extLst>
          </xdr:cNvPr>
          <xdr:cNvSpPr txBox="1"/>
        </xdr:nvSpPr>
        <xdr:spPr>
          <a:xfrm>
            <a:off x="29845000" y="5728004"/>
            <a:ext cx="6634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Baseline</a:t>
            </a:r>
          </a:p>
        </xdr:txBody>
      </xdr:sp>
    </xdr:grpSp>
    <xdr:clientData/>
  </xdr:twoCellAnchor>
  <xdr:twoCellAnchor>
    <xdr:from>
      <xdr:col>38</xdr:col>
      <xdr:colOff>393700</xdr:colOff>
      <xdr:row>255</xdr:row>
      <xdr:rowOff>12700</xdr:rowOff>
    </xdr:from>
    <xdr:to>
      <xdr:col>40</xdr:col>
      <xdr:colOff>109884</xdr:colOff>
      <xdr:row>290</xdr:row>
      <xdr:rowOff>28340</xdr:rowOff>
    </xdr:to>
    <xdr:grpSp>
      <xdr:nvGrpSpPr>
        <xdr:cNvPr id="31" name="Group 30">
          <a:extLst>
            <a:ext uri="{FF2B5EF4-FFF2-40B4-BE49-F238E27FC236}">
              <a16:creationId xmlns:a16="http://schemas.microsoft.com/office/drawing/2014/main" id="{D63D0B30-0CBE-451B-870F-D406670E0AD9}"/>
            </a:ext>
          </a:extLst>
        </xdr:cNvPr>
        <xdr:cNvGrpSpPr/>
      </xdr:nvGrpSpPr>
      <xdr:grpSpPr>
        <a:xfrm>
          <a:off x="26445862" y="39991957"/>
          <a:ext cx="797400" cy="5421721"/>
          <a:chOff x="29845000" y="767080"/>
          <a:chExt cx="935384" cy="5365602"/>
        </a:xfrm>
      </xdr:grpSpPr>
      <xdr:sp macro="" textlink="">
        <xdr:nvSpPr>
          <xdr:cNvPr id="32" name="TextBox 31">
            <a:extLst>
              <a:ext uri="{FF2B5EF4-FFF2-40B4-BE49-F238E27FC236}">
                <a16:creationId xmlns:a16="http://schemas.microsoft.com/office/drawing/2014/main" id="{3B080BBA-A339-4B20-866F-35C1B09A575F}"/>
              </a:ext>
            </a:extLst>
          </xdr:cNvPr>
          <xdr:cNvSpPr txBox="1"/>
        </xdr:nvSpPr>
        <xdr:spPr>
          <a:xfrm>
            <a:off x="29845000" y="767080"/>
            <a:ext cx="7498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Advanced</a:t>
            </a:r>
          </a:p>
        </xdr:txBody>
      </xdr:sp>
      <xdr:sp macro="" textlink="">
        <xdr:nvSpPr>
          <xdr:cNvPr id="33" name="TextBox 32">
            <a:extLst>
              <a:ext uri="{FF2B5EF4-FFF2-40B4-BE49-F238E27FC236}">
                <a16:creationId xmlns:a16="http://schemas.microsoft.com/office/drawing/2014/main" id="{D411A566-869A-43B2-AABE-2989F68997D2}"/>
              </a:ext>
            </a:extLst>
          </xdr:cNvPr>
          <xdr:cNvSpPr txBox="1"/>
        </xdr:nvSpPr>
        <xdr:spPr>
          <a:xfrm>
            <a:off x="29845000" y="3333086"/>
            <a:ext cx="9353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Intermediate</a:t>
            </a:r>
          </a:p>
        </xdr:txBody>
      </xdr:sp>
      <xdr:sp macro="" textlink="">
        <xdr:nvSpPr>
          <xdr:cNvPr id="34" name="TextBox 33">
            <a:extLst>
              <a:ext uri="{FF2B5EF4-FFF2-40B4-BE49-F238E27FC236}">
                <a16:creationId xmlns:a16="http://schemas.microsoft.com/office/drawing/2014/main" id="{968B9CDC-BAEA-4965-8A84-7A13933856E1}"/>
              </a:ext>
            </a:extLst>
          </xdr:cNvPr>
          <xdr:cNvSpPr txBox="1"/>
        </xdr:nvSpPr>
        <xdr:spPr>
          <a:xfrm>
            <a:off x="29845000" y="5868122"/>
            <a:ext cx="6634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Baseline</a:t>
            </a:r>
          </a:p>
        </xdr:txBody>
      </xdr:sp>
    </xdr:grpSp>
    <xdr:clientData/>
  </xdr:twoCellAnchor>
  <xdr:twoCellAnchor>
    <xdr:from>
      <xdr:col>38</xdr:col>
      <xdr:colOff>393700</xdr:colOff>
      <xdr:row>304</xdr:row>
      <xdr:rowOff>139700</xdr:rowOff>
    </xdr:from>
    <xdr:to>
      <xdr:col>40</xdr:col>
      <xdr:colOff>109884</xdr:colOff>
      <xdr:row>339</xdr:row>
      <xdr:rowOff>129940</xdr:rowOff>
    </xdr:to>
    <xdr:grpSp>
      <xdr:nvGrpSpPr>
        <xdr:cNvPr id="35" name="Group 34">
          <a:extLst>
            <a:ext uri="{FF2B5EF4-FFF2-40B4-BE49-F238E27FC236}">
              <a16:creationId xmlns:a16="http://schemas.microsoft.com/office/drawing/2014/main" id="{D3B8FC5D-0684-4ABE-9CB1-3221D0CB5C26}"/>
            </a:ext>
          </a:extLst>
        </xdr:cNvPr>
        <xdr:cNvGrpSpPr/>
      </xdr:nvGrpSpPr>
      <xdr:grpSpPr>
        <a:xfrm>
          <a:off x="26445862" y="47687470"/>
          <a:ext cx="797400" cy="5396321"/>
          <a:chOff x="29845000" y="767080"/>
          <a:chExt cx="935384" cy="5340126"/>
        </a:xfrm>
      </xdr:grpSpPr>
      <xdr:sp macro="" textlink="">
        <xdr:nvSpPr>
          <xdr:cNvPr id="36" name="TextBox 35">
            <a:extLst>
              <a:ext uri="{FF2B5EF4-FFF2-40B4-BE49-F238E27FC236}">
                <a16:creationId xmlns:a16="http://schemas.microsoft.com/office/drawing/2014/main" id="{BD6E2C35-547B-4B61-A9A1-7B8368C99045}"/>
              </a:ext>
            </a:extLst>
          </xdr:cNvPr>
          <xdr:cNvSpPr txBox="1"/>
        </xdr:nvSpPr>
        <xdr:spPr>
          <a:xfrm>
            <a:off x="29845000" y="767080"/>
            <a:ext cx="7498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Advanced</a:t>
            </a:r>
          </a:p>
        </xdr:txBody>
      </xdr:sp>
      <xdr:sp macro="" textlink="">
        <xdr:nvSpPr>
          <xdr:cNvPr id="37" name="TextBox 36">
            <a:extLst>
              <a:ext uri="{FF2B5EF4-FFF2-40B4-BE49-F238E27FC236}">
                <a16:creationId xmlns:a16="http://schemas.microsoft.com/office/drawing/2014/main" id="{FCC3808F-29C2-488C-9206-2026433229DA}"/>
              </a:ext>
            </a:extLst>
          </xdr:cNvPr>
          <xdr:cNvSpPr txBox="1"/>
        </xdr:nvSpPr>
        <xdr:spPr>
          <a:xfrm>
            <a:off x="29845000" y="3294872"/>
            <a:ext cx="9353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Intermediate</a:t>
            </a:r>
          </a:p>
        </xdr:txBody>
      </xdr:sp>
      <xdr:sp macro="" textlink="">
        <xdr:nvSpPr>
          <xdr:cNvPr id="38" name="TextBox 37">
            <a:extLst>
              <a:ext uri="{FF2B5EF4-FFF2-40B4-BE49-F238E27FC236}">
                <a16:creationId xmlns:a16="http://schemas.microsoft.com/office/drawing/2014/main" id="{28A15F85-F81D-4EAF-AEA0-79FFBECD5E94}"/>
              </a:ext>
            </a:extLst>
          </xdr:cNvPr>
          <xdr:cNvSpPr txBox="1"/>
        </xdr:nvSpPr>
        <xdr:spPr>
          <a:xfrm>
            <a:off x="29845000" y="5842646"/>
            <a:ext cx="6634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Baseline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43"/>
  <sheetViews>
    <sheetView tabSelected="1" workbookViewId="0">
      <selection activeCell="D2" sqref="D2:R4"/>
    </sheetView>
  </sheetViews>
  <sheetFormatPr defaultRowHeight="12.75" x14ac:dyDescent="0.2"/>
  <sheetData>
    <row r="1" spans="1:44" s="26" customFormat="1" x14ac:dyDescent="0.2"/>
    <row r="2" spans="1:44" ht="21.75" customHeight="1" x14ac:dyDescent="0.2">
      <c r="A2" s="26"/>
      <c r="B2" s="26"/>
      <c r="C2" s="26"/>
      <c r="D2" s="121" t="s">
        <v>1120</v>
      </c>
      <c r="E2" s="121"/>
      <c r="F2" s="121"/>
      <c r="G2" s="121"/>
      <c r="H2" s="121"/>
      <c r="I2" s="121"/>
      <c r="J2" s="121"/>
      <c r="K2" s="121"/>
      <c r="L2" s="121"/>
      <c r="M2" s="121"/>
      <c r="N2" s="121"/>
      <c r="O2" s="121"/>
      <c r="P2" s="121"/>
      <c r="Q2" s="121"/>
      <c r="R2" s="121"/>
      <c r="S2" s="26"/>
      <c r="T2" s="26"/>
      <c r="U2" s="26"/>
      <c r="V2" s="26"/>
      <c r="W2" s="26"/>
      <c r="X2" s="26"/>
      <c r="Y2" s="26"/>
      <c r="Z2" s="26"/>
      <c r="AA2" s="26"/>
      <c r="AB2" s="26"/>
      <c r="AC2" s="26"/>
      <c r="AD2" s="26"/>
      <c r="AE2" s="26"/>
      <c r="AF2" s="26"/>
      <c r="AG2" s="26"/>
      <c r="AH2" s="26"/>
      <c r="AI2" s="26"/>
      <c r="AJ2" s="26"/>
      <c r="AK2" s="26"/>
      <c r="AL2" s="26"/>
      <c r="AM2" s="26"/>
      <c r="AN2" s="26"/>
      <c r="AO2" s="26"/>
      <c r="AP2" s="26"/>
      <c r="AQ2" s="26"/>
      <c r="AR2" s="26"/>
    </row>
    <row r="3" spans="1:44" ht="28.15" customHeight="1" x14ac:dyDescent="0.2">
      <c r="A3" s="26"/>
      <c r="B3" s="26"/>
      <c r="C3" s="26"/>
      <c r="D3" s="121"/>
      <c r="E3" s="121"/>
      <c r="F3" s="121"/>
      <c r="G3" s="121"/>
      <c r="H3" s="121"/>
      <c r="I3" s="121"/>
      <c r="J3" s="121"/>
      <c r="K3" s="121"/>
      <c r="L3" s="121"/>
      <c r="M3" s="121"/>
      <c r="N3" s="121"/>
      <c r="O3" s="121"/>
      <c r="P3" s="121"/>
      <c r="Q3" s="121"/>
      <c r="R3" s="121"/>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ht="43.9" customHeight="1" x14ac:dyDescent="0.2">
      <c r="A4" s="26"/>
      <c r="B4" s="26"/>
      <c r="C4" s="26"/>
      <c r="D4" s="121"/>
      <c r="E4" s="121"/>
      <c r="F4" s="121"/>
      <c r="G4" s="121"/>
      <c r="H4" s="121"/>
      <c r="I4" s="121"/>
      <c r="J4" s="121"/>
      <c r="K4" s="121"/>
      <c r="L4" s="121"/>
      <c r="M4" s="121"/>
      <c r="N4" s="121"/>
      <c r="O4" s="121"/>
      <c r="P4" s="121"/>
      <c r="Q4" s="121"/>
      <c r="R4" s="121"/>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x14ac:dyDescent="0.2">
      <c r="A5" s="26"/>
      <c r="B5" s="26"/>
      <c r="C5" s="26"/>
      <c r="D5" s="120"/>
      <c r="E5" s="120"/>
      <c r="F5" s="120"/>
      <c r="G5" s="120"/>
      <c r="H5" s="120"/>
      <c r="I5" s="120"/>
      <c r="J5" s="120"/>
      <c r="K5" s="120"/>
      <c r="L5" s="120"/>
      <c r="M5" s="120"/>
      <c r="N5" s="120"/>
      <c r="O5" s="120"/>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ht="28.5" x14ac:dyDescent="0.2">
      <c r="A6" s="27"/>
      <c r="B6" s="26"/>
      <c r="C6" s="26"/>
      <c r="D6" s="120"/>
      <c r="E6" s="120"/>
      <c r="F6" s="120"/>
      <c r="G6" s="120"/>
      <c r="H6" s="120"/>
      <c r="I6" s="120"/>
      <c r="J6" s="120"/>
      <c r="K6" s="120"/>
      <c r="L6" s="120"/>
      <c r="M6" s="120"/>
      <c r="N6" s="120"/>
      <c r="O6" s="120"/>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x14ac:dyDescent="0.2">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x14ac:dyDescent="0.2">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row>
    <row r="9" spans="1:44" x14ac:dyDescent="0.2">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x14ac:dyDescent="0.2">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x14ac:dyDescent="0.2">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4"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4" x14ac:dyDescent="0.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x14ac:dyDescent="0.2">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x14ac:dyDescent="0.2">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x14ac:dyDescent="0.2">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x14ac:dyDescent="0.2">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x14ac:dyDescent="0.2">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x14ac:dyDescent="0.2">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row>
    <row r="21" spans="1:44"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x14ac:dyDescent="0.2">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spans="1:44" x14ac:dyDescent="0.2">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spans="1:44" x14ac:dyDescent="0.2">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x14ac:dyDescent="0.2">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x14ac:dyDescent="0.2">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4" x14ac:dyDescent="0.2">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x14ac:dyDescent="0.2">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x14ac:dyDescent="0.2">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x14ac:dyDescent="0.2">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row>
    <row r="32" spans="1:44" x14ac:dyDescent="0.2">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spans="1:44" x14ac:dyDescent="0.2">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x14ac:dyDescent="0.2">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x14ac:dyDescent="0.2">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row r="36" spans="1:44" x14ac:dyDescent="0.2">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spans="1:44" x14ac:dyDescent="0.2">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x14ac:dyDescent="0.2">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row>
    <row r="39" spans="1:44" x14ac:dyDescent="0.2">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x14ac:dyDescent="0.2">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spans="1:44"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row>
    <row r="42" spans="1:44" x14ac:dyDescent="0.2">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row>
    <row r="43" spans="1:44" x14ac:dyDescent="0.2">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row>
    <row r="44" spans="1:44" x14ac:dyDescent="0.2">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row>
    <row r="45" spans="1:44" x14ac:dyDescent="0.2">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row>
    <row r="46" spans="1:44" x14ac:dyDescent="0.2">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row>
    <row r="47" spans="1:44" x14ac:dyDescent="0.2">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row>
    <row r="48" spans="1:44" x14ac:dyDescent="0.2">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row>
    <row r="49" spans="1:44" x14ac:dyDescent="0.2">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row>
    <row r="50" spans="1:44" x14ac:dyDescent="0.2">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row>
    <row r="51" spans="1:44" x14ac:dyDescent="0.2">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row>
    <row r="52" spans="1:44" x14ac:dyDescent="0.2">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row>
    <row r="53" spans="1:44" x14ac:dyDescent="0.2">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row>
    <row r="54" spans="1:44" x14ac:dyDescent="0.2">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spans="1:44" x14ac:dyDescent="0.2">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row>
    <row r="56" spans="1:44" x14ac:dyDescent="0.2">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row>
    <row r="57" spans="1:44" x14ac:dyDescent="0.2">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row>
    <row r="58" spans="1:44" x14ac:dyDescent="0.2">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row>
    <row r="59" spans="1:44" x14ac:dyDescent="0.2">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row>
    <row r="60" spans="1:44" x14ac:dyDescent="0.2">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row>
    <row r="61" spans="1:44" x14ac:dyDescent="0.2">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row>
    <row r="62" spans="1:44" x14ac:dyDescent="0.2">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row>
    <row r="63" spans="1:44" x14ac:dyDescent="0.2">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row>
    <row r="64" spans="1:44"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row>
    <row r="65" spans="1:44"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row>
    <row r="66" spans="1:44"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row>
    <row r="67" spans="1:44" x14ac:dyDescent="0.2">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row>
    <row r="68" spans="1:44"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row>
    <row r="69" spans="1:44"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row>
    <row r="70" spans="1:44" x14ac:dyDescent="0.2">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row>
    <row r="71" spans="1:44" x14ac:dyDescent="0.2">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row>
    <row r="72" spans="1:44" x14ac:dyDescent="0.2">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row>
    <row r="73" spans="1:44" x14ac:dyDescent="0.2">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row>
    <row r="74" spans="1:44" x14ac:dyDescent="0.2">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row>
    <row r="75" spans="1:44" x14ac:dyDescent="0.2">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row>
    <row r="76" spans="1:44" x14ac:dyDescent="0.2">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row>
    <row r="77" spans="1:44" x14ac:dyDescent="0.2">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row r="78" spans="1:44" x14ac:dyDescent="0.2">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row>
    <row r="79" spans="1:44" x14ac:dyDescent="0.2">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row>
    <row r="80" spans="1:44" x14ac:dyDescent="0.2">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row>
    <row r="81" spans="1:44" x14ac:dyDescent="0.2">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row>
    <row r="82" spans="1:44" x14ac:dyDescent="0.2">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row>
    <row r="83" spans="1:44" x14ac:dyDescent="0.2">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row>
    <row r="84" spans="1:44" x14ac:dyDescent="0.2">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row>
    <row r="85" spans="1:44" x14ac:dyDescent="0.2">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row>
    <row r="86" spans="1:44" x14ac:dyDescent="0.2">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row>
    <row r="87" spans="1:44"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row>
    <row r="88" spans="1:44" x14ac:dyDescent="0.2">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row>
    <row r="89" spans="1:44" x14ac:dyDescent="0.2">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row>
    <row r="90" spans="1:44" x14ac:dyDescent="0.2">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row>
    <row r="91" spans="1:44"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row>
    <row r="92" spans="1:44" x14ac:dyDescent="0.2">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row>
    <row r="93" spans="1:44" x14ac:dyDescent="0.2">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row>
    <row r="94" spans="1:44" x14ac:dyDescent="0.2">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row>
    <row r="95" spans="1:44" x14ac:dyDescent="0.2">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row>
    <row r="96" spans="1:44" x14ac:dyDescent="0.2">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row>
    <row r="97" spans="1:34" x14ac:dyDescent="0.2">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row>
    <row r="98" spans="1:34" x14ac:dyDescent="0.2">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row>
    <row r="99" spans="1:34" x14ac:dyDescent="0.2">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row>
    <row r="100" spans="1:34" x14ac:dyDescent="0.2">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row>
    <row r="101" spans="1:34" x14ac:dyDescent="0.2">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row>
    <row r="102" spans="1:34" x14ac:dyDescent="0.2">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row>
    <row r="103" spans="1:34" x14ac:dyDescent="0.2">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row>
    <row r="104" spans="1:34" x14ac:dyDescent="0.2">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row>
    <row r="105" spans="1:34" x14ac:dyDescent="0.2">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row>
    <row r="106" spans="1:34" x14ac:dyDescent="0.2">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row>
    <row r="107" spans="1:34" x14ac:dyDescent="0.2">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row>
    <row r="108" spans="1:34" x14ac:dyDescent="0.2">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row r="109" spans="1:34" x14ac:dyDescent="0.2">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row>
    <row r="110" spans="1:34" x14ac:dyDescent="0.2">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row>
    <row r="111" spans="1:34" x14ac:dyDescent="0.2">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row>
    <row r="112" spans="1:34" x14ac:dyDescent="0.2">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row>
    <row r="113" spans="1:34" x14ac:dyDescent="0.2">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row>
    <row r="114" spans="1:34" x14ac:dyDescent="0.2">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row>
    <row r="115" spans="1:34" x14ac:dyDescent="0.2">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row>
    <row r="116" spans="1:34" x14ac:dyDescent="0.2">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row>
    <row r="117" spans="1:34" x14ac:dyDescent="0.2">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row>
    <row r="118" spans="1:34" x14ac:dyDescent="0.2">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row>
    <row r="119" spans="1:34" x14ac:dyDescent="0.2">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row>
    <row r="120" spans="1:34" x14ac:dyDescent="0.2">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row>
    <row r="121" spans="1:34" x14ac:dyDescent="0.2">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row>
    <row r="122" spans="1:34" x14ac:dyDescent="0.2">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row>
    <row r="123" spans="1:34" x14ac:dyDescent="0.2">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row>
    <row r="124" spans="1:34" x14ac:dyDescent="0.2">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row>
    <row r="125" spans="1:34" x14ac:dyDescent="0.2">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row>
    <row r="126" spans="1:34" x14ac:dyDescent="0.2">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row>
    <row r="127" spans="1:34" x14ac:dyDescent="0.2">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row>
    <row r="128" spans="1:34" x14ac:dyDescent="0.2">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row>
    <row r="129" spans="1:34" x14ac:dyDescent="0.2">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row>
    <row r="130" spans="1:34" x14ac:dyDescent="0.2">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row>
    <row r="131" spans="1:34" x14ac:dyDescent="0.2">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row>
    <row r="132" spans="1:34" x14ac:dyDescent="0.2">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row>
    <row r="133" spans="1:34" x14ac:dyDescent="0.2">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row>
    <row r="134" spans="1:34"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row>
    <row r="135" spans="1:34" x14ac:dyDescent="0.2">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row>
    <row r="136" spans="1:34" x14ac:dyDescent="0.2">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row>
    <row r="137" spans="1:34" x14ac:dyDescent="0.2">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row>
    <row r="138" spans="1:34" x14ac:dyDescent="0.2">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row>
    <row r="139" spans="1:34" x14ac:dyDescent="0.2">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row>
    <row r="140" spans="1:34" x14ac:dyDescent="0.2">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row>
    <row r="141" spans="1:34" x14ac:dyDescent="0.2">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row>
    <row r="142" spans="1:34" x14ac:dyDescent="0.2">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row>
    <row r="143" spans="1:34" x14ac:dyDescent="0.2">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row>
    <row r="144" spans="1:34" x14ac:dyDescent="0.2">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row>
    <row r="145" spans="1:34" x14ac:dyDescent="0.2">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row>
    <row r="146" spans="1:34" x14ac:dyDescent="0.2">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row>
    <row r="147" spans="1:34" x14ac:dyDescent="0.2">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row>
    <row r="148" spans="1:34" x14ac:dyDescent="0.2">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row>
    <row r="149" spans="1:34" x14ac:dyDescent="0.2">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row>
    <row r="150" spans="1:34" x14ac:dyDescent="0.2">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row>
    <row r="151" spans="1:34" x14ac:dyDescent="0.2">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row>
    <row r="152" spans="1:34" x14ac:dyDescent="0.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row>
    <row r="153" spans="1:34" x14ac:dyDescent="0.2">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row>
    <row r="154" spans="1:34" x14ac:dyDescent="0.2">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row>
    <row r="155" spans="1:34" x14ac:dyDescent="0.2">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row>
    <row r="156" spans="1:34" x14ac:dyDescent="0.2">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row>
    <row r="157" spans="1:34" x14ac:dyDescent="0.2">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row>
    <row r="158" spans="1:34" x14ac:dyDescent="0.2">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row>
    <row r="159" spans="1:34" x14ac:dyDescent="0.2">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row>
    <row r="160" spans="1:34" x14ac:dyDescent="0.2">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row>
    <row r="161" spans="1:34" x14ac:dyDescent="0.2">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row>
    <row r="162" spans="1:34" x14ac:dyDescent="0.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row>
    <row r="163" spans="1:34" x14ac:dyDescent="0.2">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row>
    <row r="164" spans="1:34" x14ac:dyDescent="0.2">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row>
    <row r="165" spans="1:34" x14ac:dyDescent="0.2">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row>
    <row r="166" spans="1:34" x14ac:dyDescent="0.2">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row>
    <row r="167" spans="1:34" x14ac:dyDescent="0.2">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row>
    <row r="168" spans="1:34" x14ac:dyDescent="0.2">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row>
    <row r="169" spans="1:34" x14ac:dyDescent="0.2">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row>
    <row r="170" spans="1:34" x14ac:dyDescent="0.2">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row>
    <row r="171" spans="1:34" x14ac:dyDescent="0.2">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row>
    <row r="172" spans="1:34" x14ac:dyDescent="0.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row>
    <row r="173" spans="1:34" x14ac:dyDescent="0.2">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row>
    <row r="174" spans="1:34" x14ac:dyDescent="0.2">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row>
    <row r="175" spans="1:34" x14ac:dyDescent="0.2">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row>
    <row r="176" spans="1:34" x14ac:dyDescent="0.2">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row>
    <row r="177" spans="1:34" x14ac:dyDescent="0.2">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row>
    <row r="178" spans="1:34" x14ac:dyDescent="0.2">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row>
    <row r="179" spans="1:34" x14ac:dyDescent="0.2">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row>
    <row r="180" spans="1:34" x14ac:dyDescent="0.2">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row>
    <row r="181" spans="1:34" x14ac:dyDescent="0.2">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row>
    <row r="182" spans="1:34" x14ac:dyDescent="0.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row>
    <row r="183" spans="1:34" x14ac:dyDescent="0.2">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row>
    <row r="184" spans="1:34" x14ac:dyDescent="0.2">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row>
    <row r="185" spans="1:34" x14ac:dyDescent="0.2">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row>
    <row r="186" spans="1:34" x14ac:dyDescent="0.2">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row>
    <row r="187" spans="1:34" x14ac:dyDescent="0.2">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row>
    <row r="188" spans="1:34" x14ac:dyDescent="0.2">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row>
    <row r="189" spans="1:34" x14ac:dyDescent="0.2">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row>
    <row r="190" spans="1:34" x14ac:dyDescent="0.2">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row>
    <row r="191" spans="1:34" x14ac:dyDescent="0.2">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row>
    <row r="192" spans="1:34" x14ac:dyDescent="0.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row>
    <row r="193" spans="1:34" x14ac:dyDescent="0.2">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row>
    <row r="194" spans="1:34" x14ac:dyDescent="0.2">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row>
    <row r="195" spans="1:34" x14ac:dyDescent="0.2">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row>
    <row r="196" spans="1:34" x14ac:dyDescent="0.2">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row>
    <row r="197" spans="1:34" x14ac:dyDescent="0.2">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row>
    <row r="198" spans="1:34" x14ac:dyDescent="0.2">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row>
    <row r="199" spans="1:34" x14ac:dyDescent="0.2">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row>
    <row r="200" spans="1:34" x14ac:dyDescent="0.2">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row>
    <row r="201" spans="1:34" x14ac:dyDescent="0.2">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row>
    <row r="202" spans="1:34" x14ac:dyDescent="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row>
    <row r="203" spans="1:34" x14ac:dyDescent="0.2">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row>
    <row r="204" spans="1:34" x14ac:dyDescent="0.2">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row>
    <row r="205" spans="1:34" x14ac:dyDescent="0.2">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row>
    <row r="206" spans="1:34" x14ac:dyDescent="0.2">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row>
    <row r="207" spans="1:34" x14ac:dyDescent="0.2">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row>
    <row r="208" spans="1:34" x14ac:dyDescent="0.2">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row>
    <row r="209" spans="1:34" x14ac:dyDescent="0.2">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row>
    <row r="210" spans="1:34" x14ac:dyDescent="0.2">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row>
    <row r="211" spans="1:34" x14ac:dyDescent="0.2">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row>
    <row r="212" spans="1:34" x14ac:dyDescent="0.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row>
    <row r="213" spans="1:34" x14ac:dyDescent="0.2">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row>
    <row r="214" spans="1:34" x14ac:dyDescent="0.2">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row>
    <row r="215" spans="1:34" x14ac:dyDescent="0.2">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row>
    <row r="216" spans="1:34" x14ac:dyDescent="0.2">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row>
    <row r="217" spans="1:34" x14ac:dyDescent="0.2">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row>
    <row r="218" spans="1:34" x14ac:dyDescent="0.2">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row>
    <row r="219" spans="1:34" x14ac:dyDescent="0.2">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row>
    <row r="220" spans="1:34" x14ac:dyDescent="0.2">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row>
    <row r="221" spans="1:34" x14ac:dyDescent="0.2">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row>
    <row r="222" spans="1:34" x14ac:dyDescent="0.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row>
    <row r="223" spans="1:34" x14ac:dyDescent="0.2">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row>
    <row r="224" spans="1:34" x14ac:dyDescent="0.2">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row>
    <row r="225" spans="1:34" x14ac:dyDescent="0.2">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row>
    <row r="226" spans="1:34" x14ac:dyDescent="0.2">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row>
    <row r="227" spans="1:34" x14ac:dyDescent="0.2">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row>
    <row r="228" spans="1:34" x14ac:dyDescent="0.2">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row>
    <row r="229" spans="1:34" x14ac:dyDescent="0.2">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row>
    <row r="230" spans="1:34" x14ac:dyDescent="0.2">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row>
    <row r="231" spans="1:34" x14ac:dyDescent="0.2">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row>
    <row r="232" spans="1:34" x14ac:dyDescent="0.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row>
    <row r="233" spans="1:34" x14ac:dyDescent="0.2">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row>
    <row r="234" spans="1:34" x14ac:dyDescent="0.2">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row>
    <row r="235" spans="1:34" x14ac:dyDescent="0.2">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row>
    <row r="236" spans="1:34" x14ac:dyDescent="0.2">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row>
    <row r="237" spans="1:34" x14ac:dyDescent="0.2">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row>
    <row r="238" spans="1:34" x14ac:dyDescent="0.2">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row>
    <row r="239" spans="1:34" x14ac:dyDescent="0.2">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row>
    <row r="240" spans="1:34" x14ac:dyDescent="0.2">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row>
    <row r="241" spans="1:34" x14ac:dyDescent="0.2">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row>
    <row r="242" spans="1:34" x14ac:dyDescent="0.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row>
    <row r="243" spans="1:34" x14ac:dyDescent="0.2">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row>
  </sheetData>
  <sheetProtection algorithmName="SHA-512" hashValue="dw81+KnwYu7eKx5dklhbX7v0pyxs4M6V5RCIQVwbQBGSSS3+/FaQGGZrcfgSzMDmswIiC/SLu6MskpzAwhpsOQ==" saltValue="neieIzeiGavO2r/I+QKByg==" spinCount="100000" sheet="1" objects="1" scenarios="1" selectLockedCells="1" selectUnlockedCells="1"/>
  <mergeCells count="2">
    <mergeCell ref="D5:O6"/>
    <mergeCell ref="D2:R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0E68-5494-4887-B3B5-8C8BACECC359}">
  <sheetPr>
    <tabColor rgb="FFFFFF00"/>
    <pageSetUpPr fitToPage="1"/>
  </sheetPr>
  <dimension ref="A1:AY416"/>
  <sheetViews>
    <sheetView topLeftCell="A5" zoomScale="60" zoomScaleNormal="60" zoomScalePageLayoutView="50" workbookViewId="0">
      <selection activeCell="C14" sqref="C14:G14"/>
    </sheetView>
  </sheetViews>
  <sheetFormatPr defaultColWidth="15" defaultRowHeight="12.75" x14ac:dyDescent="0.2"/>
  <cols>
    <col min="1" max="1" width="48.1640625" style="55" customWidth="1"/>
    <col min="2" max="2" width="61.1640625" style="55" customWidth="1"/>
    <col min="3" max="3" width="30.1640625" style="55" customWidth="1"/>
    <col min="4" max="4" width="18.33203125" style="55" customWidth="1"/>
    <col min="5" max="5" width="17.83203125" style="55" customWidth="1"/>
    <col min="6" max="6" width="19.1640625" style="55" customWidth="1"/>
    <col min="7" max="7" width="18.5" style="55" customWidth="1"/>
    <col min="8" max="8" width="57" style="55" customWidth="1"/>
    <col min="9" max="51" width="15" style="95"/>
    <col min="52" max="16384" width="15" style="55"/>
  </cols>
  <sheetData>
    <row r="1" spans="1:8" ht="12.6" customHeight="1" x14ac:dyDescent="0.2">
      <c r="A1" s="122" t="s">
        <v>0</v>
      </c>
      <c r="B1" s="122"/>
      <c r="C1" s="122"/>
      <c r="D1" s="122"/>
      <c r="E1" s="122"/>
      <c r="F1" s="122"/>
      <c r="G1" s="122"/>
      <c r="H1" s="122"/>
    </row>
    <row r="2" spans="1:8" ht="27.6" customHeight="1" x14ac:dyDescent="0.2">
      <c r="A2" s="122"/>
      <c r="B2" s="122"/>
      <c r="C2" s="122"/>
      <c r="D2" s="122"/>
      <c r="E2" s="122"/>
      <c r="F2" s="122"/>
      <c r="G2" s="122"/>
      <c r="H2" s="122"/>
    </row>
    <row r="3" spans="1:8" ht="13.5" thickBot="1" x14ac:dyDescent="0.25">
      <c r="A3" s="95"/>
      <c r="B3" s="95"/>
      <c r="C3" s="95"/>
      <c r="D3" s="95"/>
      <c r="E3" s="95"/>
      <c r="F3" s="95"/>
      <c r="G3" s="95"/>
      <c r="H3" s="95"/>
    </row>
    <row r="4" spans="1:8" ht="15.75" x14ac:dyDescent="0.2">
      <c r="A4" s="144" t="s">
        <v>1</v>
      </c>
      <c r="B4" s="145"/>
      <c r="C4" s="145"/>
      <c r="D4" s="145"/>
      <c r="E4" s="145"/>
      <c r="F4" s="145"/>
      <c r="G4" s="146"/>
      <c r="H4" s="135" t="s">
        <v>2</v>
      </c>
    </row>
    <row r="5" spans="1:8" ht="15.75" x14ac:dyDescent="0.2">
      <c r="A5" s="142" t="s">
        <v>3</v>
      </c>
      <c r="B5" s="143" t="s">
        <v>4</v>
      </c>
      <c r="C5" s="143" t="s">
        <v>5</v>
      </c>
      <c r="D5" s="57" t="s">
        <v>6</v>
      </c>
      <c r="E5" s="58" t="s">
        <v>6</v>
      </c>
      <c r="F5" s="59" t="s">
        <v>6</v>
      </c>
      <c r="G5" s="79" t="s">
        <v>6</v>
      </c>
      <c r="H5" s="136"/>
    </row>
    <row r="6" spans="1:8" ht="32.25" thickBot="1" x14ac:dyDescent="0.25">
      <c r="A6" s="142"/>
      <c r="B6" s="143"/>
      <c r="C6" s="143"/>
      <c r="D6" s="57" t="s">
        <v>7</v>
      </c>
      <c r="E6" s="58" t="s">
        <v>8</v>
      </c>
      <c r="F6" s="59" t="s">
        <v>9</v>
      </c>
      <c r="G6" s="79" t="s">
        <v>10</v>
      </c>
      <c r="H6" s="137"/>
    </row>
    <row r="7" spans="1:8" ht="15.75" x14ac:dyDescent="0.2">
      <c r="A7" s="62" t="s">
        <v>11</v>
      </c>
      <c r="B7" s="64" t="str">
        <f>IF(C7&lt;17,"Incomplete",(IF(G7=17,"Not Applicable",(INDEX($D$6:$F$6,MATCH(MAX(D7:F7),D7:F7,0))))))</f>
        <v>Incomplete</v>
      </c>
      <c r="C7" s="83">
        <f>SUM(D7:G7)</f>
        <v>0</v>
      </c>
      <c r="D7" s="84">
        <f>COUNTIF(G22:G38,"Low")</f>
        <v>0</v>
      </c>
      <c r="E7" s="84">
        <f>COUNTIF(G22:G38,"Medium")</f>
        <v>0</v>
      </c>
      <c r="F7" s="84">
        <f>COUNTIF(G22:G38,"High")</f>
        <v>0</v>
      </c>
      <c r="G7" s="84">
        <f>COUNTIF(G22:G38,"Not Applicable")</f>
        <v>0</v>
      </c>
      <c r="H7" s="131"/>
    </row>
    <row r="8" spans="1:8" ht="15.75" x14ac:dyDescent="0.2">
      <c r="A8" s="62" t="s">
        <v>12</v>
      </c>
      <c r="B8" s="64" t="str">
        <f>IF(C8&lt;4,"Incomplete",(IF(G8=4,"Not Applicable",(INDEX($D$6:$F$6,MATCH(MAX(D8:F8),D8:F8,0))))))</f>
        <v>Incomplete</v>
      </c>
      <c r="C8" s="85">
        <f t="shared" ref="C8:C11" si="0">SUM(D8:G8)</f>
        <v>0</v>
      </c>
      <c r="D8" s="64">
        <f>COUNTIF(G39:G42,"Low")</f>
        <v>0</v>
      </c>
      <c r="E8" s="64">
        <f>COUNTIF(G39:G42,"Medium")</f>
        <v>0</v>
      </c>
      <c r="F8" s="64">
        <f>COUNTIF(G39:G42,"High")</f>
        <v>0</v>
      </c>
      <c r="G8" s="64">
        <f>COUNTIF(G39:G42,"Not Applicable")</f>
        <v>0</v>
      </c>
      <c r="H8" s="132"/>
    </row>
    <row r="9" spans="1:8" ht="15.75" x14ac:dyDescent="0.2">
      <c r="A9" s="62" t="s">
        <v>13</v>
      </c>
      <c r="B9" s="64" t="str">
        <f>IF(C9&lt;14,"Incomplete",(IF(G9=14,"Not Applicable",(INDEX($D$6:$F$6,MATCH(MAX(D9:F9),D9:F9,0))))))</f>
        <v>Incomplete</v>
      </c>
      <c r="C9" s="85">
        <f t="shared" si="0"/>
        <v>0</v>
      </c>
      <c r="D9" s="64">
        <f>COUNTIF(G43:G56,"Low")</f>
        <v>0</v>
      </c>
      <c r="E9" s="64">
        <f>COUNTIF(G43:G56,"Medium")</f>
        <v>0</v>
      </c>
      <c r="F9" s="64">
        <f>COUNTIF(G43:G56,"High")</f>
        <v>0</v>
      </c>
      <c r="G9" s="64">
        <f>COUNTIF(G43:G56,"Not Applicable")</f>
        <v>0</v>
      </c>
      <c r="H9" s="132"/>
    </row>
    <row r="10" spans="1:8" ht="31.5" x14ac:dyDescent="0.2">
      <c r="A10" s="62" t="s">
        <v>14</v>
      </c>
      <c r="B10" s="64" t="str">
        <f>IF(C10&lt;9,"Incomplete",(IF(G10=9,"Not Applicable",(INDEX($D$6:$F$6,MATCH(MAX(D10:F10),D10:F10,0))))))</f>
        <v>Incomplete</v>
      </c>
      <c r="C10" s="85">
        <f t="shared" si="0"/>
        <v>0</v>
      </c>
      <c r="D10" s="64">
        <f>COUNTIF(G57:G65,"Low")</f>
        <v>0</v>
      </c>
      <c r="E10" s="64">
        <f>COUNTIF(G57:G65,"Medium")</f>
        <v>0</v>
      </c>
      <c r="F10" s="64">
        <f>COUNTIF(G57:G65,"High")</f>
        <v>0</v>
      </c>
      <c r="G10" s="64">
        <f>COUNTIF(G57:G65,"Not Applicable")</f>
        <v>0</v>
      </c>
      <c r="H10" s="132"/>
    </row>
    <row r="11" spans="1:8" ht="16.5" thickBot="1" x14ac:dyDescent="0.25">
      <c r="A11" s="66" t="s">
        <v>15</v>
      </c>
      <c r="B11" s="64" t="str">
        <f>IF(C11&lt;7,"Incomplete",(IF(G11=7,"Not Applicable",(INDEX($D$6:$F$6,MATCH(MAX(D11:F11),D11:F11,0))))))</f>
        <v>Incomplete</v>
      </c>
      <c r="C11" s="86">
        <f t="shared" si="0"/>
        <v>0</v>
      </c>
      <c r="D11" s="65">
        <f>COUNTIF(G66:G72,"Low")</f>
        <v>0</v>
      </c>
      <c r="E11" s="65">
        <f>COUNTIF(G66:G72,"Medium")</f>
        <v>0</v>
      </c>
      <c r="F11" s="65">
        <f>COUNTIF(G66:G72,"High")</f>
        <v>0</v>
      </c>
      <c r="G11" s="65">
        <f>COUNTIF(G66:G72,"Not Applicable")</f>
        <v>0</v>
      </c>
      <c r="H11" s="132"/>
    </row>
    <row r="12" spans="1:8" ht="16.5" thickBot="1" x14ac:dyDescent="0.25">
      <c r="A12" s="68" t="s">
        <v>16</v>
      </c>
      <c r="B12" s="67"/>
      <c r="C12" s="60">
        <f>SUM(C7:C11)</f>
        <v>0</v>
      </c>
      <c r="D12" s="61">
        <f>SUM(D7:D11)</f>
        <v>0</v>
      </c>
      <c r="E12" s="61">
        <f>SUM(E7:E11)</f>
        <v>0</v>
      </c>
      <c r="F12" s="61">
        <f>SUM(F7:F11)</f>
        <v>0</v>
      </c>
      <c r="G12" s="61">
        <f>SUM(G7:G11)</f>
        <v>0</v>
      </c>
      <c r="H12" s="132"/>
    </row>
    <row r="13" spans="1:8" ht="16.5" thickBot="1" x14ac:dyDescent="0.25">
      <c r="A13" s="140" t="s">
        <v>17</v>
      </c>
      <c r="B13" s="80" t="s">
        <v>18</v>
      </c>
      <c r="C13" s="147" t="str">
        <f>IF(C12&lt;51,"Incomplete",(IF(G12=51,"Not Applicable",(INDEX($D$6:$F$6,MATCH(MAX(D12:F12),D12:F12,0))))))</f>
        <v>Incomplete</v>
      </c>
      <c r="D13" s="148"/>
      <c r="E13" s="148"/>
      <c r="F13" s="148"/>
      <c r="G13" s="148"/>
      <c r="H13" s="132"/>
    </row>
    <row r="14" spans="1:8" ht="16.5" thickBot="1" x14ac:dyDescent="0.25">
      <c r="A14" s="141"/>
      <c r="B14" s="81" t="s">
        <v>19</v>
      </c>
      <c r="C14" s="138" t="s">
        <v>20</v>
      </c>
      <c r="D14" s="139"/>
      <c r="E14" s="139"/>
      <c r="F14" s="139"/>
      <c r="G14" s="139"/>
      <c r="H14" s="133"/>
    </row>
    <row r="15" spans="1:8" ht="32.25" thickBot="1" x14ac:dyDescent="0.25">
      <c r="A15" s="90" t="s">
        <v>21</v>
      </c>
      <c r="B15" s="82" t="s">
        <v>22</v>
      </c>
      <c r="C15" s="147" t="str">
        <f>IF(C14="Low","Baseline",IF(C14="Medium","Intermediate",IF(C14="High","Advanced",IF(C13="Low","Baseline",IF(C13="Medium","Intermediate",IF(C13="High","Advanced","Incomplete"))))))</f>
        <v>Incomplete</v>
      </c>
      <c r="D15" s="148"/>
      <c r="E15" s="148"/>
      <c r="F15" s="148"/>
      <c r="G15" s="148"/>
      <c r="H15" s="134"/>
    </row>
    <row r="16" spans="1:8" ht="15.75" hidden="1" x14ac:dyDescent="0.2">
      <c r="A16" s="56"/>
      <c r="B16" s="70"/>
      <c r="C16" s="69" t="s">
        <v>20</v>
      </c>
      <c r="D16" s="69" t="s">
        <v>7</v>
      </c>
      <c r="E16" s="69" t="s">
        <v>8</v>
      </c>
      <c r="F16" s="69" t="s">
        <v>9</v>
      </c>
      <c r="G16" s="70"/>
      <c r="H16" s="56"/>
    </row>
    <row r="17" spans="1:8" ht="15.75" hidden="1" x14ac:dyDescent="0.2">
      <c r="A17" s="56"/>
      <c r="B17" s="56"/>
      <c r="C17" s="69" t="s">
        <v>20</v>
      </c>
      <c r="D17" s="69" t="s">
        <v>23</v>
      </c>
      <c r="E17" s="69" t="s">
        <v>24</v>
      </c>
      <c r="F17" s="69" t="s">
        <v>25</v>
      </c>
      <c r="G17" s="69" t="s">
        <v>10</v>
      </c>
      <c r="H17" s="56"/>
    </row>
    <row r="18" spans="1:8" s="95" customFormat="1" ht="15.75" x14ac:dyDescent="0.2">
      <c r="A18" s="96"/>
      <c r="B18" s="96"/>
      <c r="C18" s="97"/>
      <c r="D18" s="97"/>
      <c r="E18" s="97"/>
      <c r="F18" s="97"/>
      <c r="G18" s="97"/>
      <c r="H18" s="96"/>
    </row>
    <row r="19" spans="1:8" s="95" customFormat="1" ht="15.75" x14ac:dyDescent="0.2">
      <c r="A19" s="96"/>
      <c r="B19" s="96"/>
      <c r="C19" s="97"/>
      <c r="D19" s="97"/>
      <c r="E19" s="97"/>
      <c r="F19" s="97"/>
      <c r="G19" s="97"/>
      <c r="H19" s="96"/>
    </row>
    <row r="20" spans="1:8" ht="16.5" thickBot="1" x14ac:dyDescent="0.25">
      <c r="A20" s="129" t="s">
        <v>26</v>
      </c>
      <c r="B20" s="130"/>
      <c r="C20" s="130"/>
      <c r="D20" s="130"/>
      <c r="E20" s="130"/>
      <c r="F20" s="130"/>
      <c r="G20" s="130"/>
      <c r="H20" s="130"/>
    </row>
    <row r="21" spans="1:8" ht="48" thickBot="1" x14ac:dyDescent="0.25">
      <c r="A21" s="63" t="s">
        <v>3</v>
      </c>
      <c r="B21" s="72" t="s">
        <v>27</v>
      </c>
      <c r="C21" s="72" t="s">
        <v>28</v>
      </c>
      <c r="D21" s="73" t="s">
        <v>29</v>
      </c>
      <c r="E21" s="74" t="s">
        <v>30</v>
      </c>
      <c r="F21" s="75" t="s">
        <v>31</v>
      </c>
      <c r="G21" s="77" t="s">
        <v>32</v>
      </c>
      <c r="H21" s="78" t="s">
        <v>33</v>
      </c>
    </row>
    <row r="22" spans="1:8" ht="47.25" x14ac:dyDescent="0.2">
      <c r="A22" s="62" t="s">
        <v>11</v>
      </c>
      <c r="B22" s="71" t="s">
        <v>34</v>
      </c>
      <c r="C22" s="54" t="s">
        <v>35</v>
      </c>
      <c r="D22" s="53" t="s">
        <v>36</v>
      </c>
      <c r="E22" s="53" t="s">
        <v>37</v>
      </c>
      <c r="F22" s="76" t="s">
        <v>38</v>
      </c>
      <c r="G22" s="88" t="s">
        <v>20</v>
      </c>
      <c r="H22" s="89"/>
    </row>
    <row r="23" spans="1:8" ht="47.25" x14ac:dyDescent="0.2">
      <c r="A23" s="123" t="s">
        <v>39</v>
      </c>
      <c r="B23" s="71" t="s">
        <v>40</v>
      </c>
      <c r="C23" s="54" t="s">
        <v>41</v>
      </c>
      <c r="D23" s="53" t="s">
        <v>42</v>
      </c>
      <c r="E23" s="53" t="s">
        <v>43</v>
      </c>
      <c r="F23" s="76" t="s">
        <v>44</v>
      </c>
      <c r="G23" s="88" t="s">
        <v>20</v>
      </c>
      <c r="H23" s="89"/>
    </row>
    <row r="24" spans="1:8" ht="47.25" x14ac:dyDescent="0.2">
      <c r="A24" s="124"/>
      <c r="B24" s="71" t="s">
        <v>45</v>
      </c>
      <c r="C24" s="54" t="s">
        <v>46</v>
      </c>
      <c r="D24" s="53" t="s">
        <v>47</v>
      </c>
      <c r="E24" s="53" t="s">
        <v>48</v>
      </c>
      <c r="F24" s="76" t="s">
        <v>49</v>
      </c>
      <c r="G24" s="88" t="s">
        <v>20</v>
      </c>
      <c r="H24" s="89"/>
    </row>
    <row r="25" spans="1:8" ht="63" x14ac:dyDescent="0.2">
      <c r="A25" s="124"/>
      <c r="B25" s="71" t="s">
        <v>50</v>
      </c>
      <c r="C25" s="54" t="s">
        <v>51</v>
      </c>
      <c r="D25" s="53" t="s">
        <v>52</v>
      </c>
      <c r="E25" s="53" t="s">
        <v>53</v>
      </c>
      <c r="F25" s="76" t="s">
        <v>54</v>
      </c>
      <c r="G25" s="88" t="s">
        <v>20</v>
      </c>
      <c r="H25" s="89"/>
    </row>
    <row r="26" spans="1:8" ht="31.5" x14ac:dyDescent="0.2">
      <c r="A26" s="124"/>
      <c r="B26" s="71" t="s">
        <v>55</v>
      </c>
      <c r="C26" s="54" t="s">
        <v>56</v>
      </c>
      <c r="D26" s="53" t="s">
        <v>57</v>
      </c>
      <c r="E26" s="53" t="s">
        <v>58</v>
      </c>
      <c r="F26" s="76" t="s">
        <v>59</v>
      </c>
      <c r="G26" s="88" t="s">
        <v>20</v>
      </c>
      <c r="H26" s="89"/>
    </row>
    <row r="27" spans="1:8" ht="63" x14ac:dyDescent="0.2">
      <c r="A27" s="124"/>
      <c r="B27" s="71" t="s">
        <v>60</v>
      </c>
      <c r="C27" s="54" t="s">
        <v>61</v>
      </c>
      <c r="D27" s="53" t="s">
        <v>62</v>
      </c>
      <c r="E27" s="53" t="s">
        <v>63</v>
      </c>
      <c r="F27" s="76" t="s">
        <v>64</v>
      </c>
      <c r="G27" s="88" t="s">
        <v>20</v>
      </c>
      <c r="H27" s="89"/>
    </row>
    <row r="28" spans="1:8" ht="47.25" x14ac:dyDescent="0.2">
      <c r="A28" s="124"/>
      <c r="B28" s="71" t="s">
        <v>60</v>
      </c>
      <c r="C28" s="54" t="s">
        <v>65</v>
      </c>
      <c r="D28" s="53" t="s">
        <v>66</v>
      </c>
      <c r="E28" s="53" t="s">
        <v>67</v>
      </c>
      <c r="F28" s="76" t="s">
        <v>68</v>
      </c>
      <c r="G28" s="88" t="s">
        <v>20</v>
      </c>
      <c r="H28" s="89"/>
    </row>
    <row r="29" spans="1:8" ht="31.5" x14ac:dyDescent="0.2">
      <c r="A29" s="124"/>
      <c r="B29" s="71" t="s">
        <v>69</v>
      </c>
      <c r="C29" s="54" t="s">
        <v>70</v>
      </c>
      <c r="D29" s="53" t="s">
        <v>71</v>
      </c>
      <c r="E29" s="53" t="s">
        <v>72</v>
      </c>
      <c r="F29" s="76" t="s">
        <v>73</v>
      </c>
      <c r="G29" s="88" t="s">
        <v>20</v>
      </c>
      <c r="H29" s="89"/>
    </row>
    <row r="30" spans="1:8" ht="31.5" x14ac:dyDescent="0.2">
      <c r="A30" s="124"/>
      <c r="B30" s="71" t="s">
        <v>74</v>
      </c>
      <c r="C30" s="54" t="s">
        <v>75</v>
      </c>
      <c r="D30" s="53" t="s">
        <v>71</v>
      </c>
      <c r="E30" s="53" t="s">
        <v>76</v>
      </c>
      <c r="F30" s="76" t="s">
        <v>77</v>
      </c>
      <c r="G30" s="88" t="s">
        <v>20</v>
      </c>
      <c r="H30" s="89"/>
    </row>
    <row r="31" spans="1:8" ht="31.5" x14ac:dyDescent="0.2">
      <c r="A31" s="124"/>
      <c r="B31" s="71" t="s">
        <v>78</v>
      </c>
      <c r="C31" s="54" t="s">
        <v>75</v>
      </c>
      <c r="D31" s="53" t="s">
        <v>52</v>
      </c>
      <c r="E31" s="53" t="s">
        <v>79</v>
      </c>
      <c r="F31" s="76" t="s">
        <v>80</v>
      </c>
      <c r="G31" s="88" t="s">
        <v>20</v>
      </c>
      <c r="H31" s="89"/>
    </row>
    <row r="32" spans="1:8" ht="63" x14ac:dyDescent="0.2">
      <c r="A32" s="124"/>
      <c r="B32" s="71" t="s">
        <v>81</v>
      </c>
      <c r="C32" s="54" t="s">
        <v>82</v>
      </c>
      <c r="D32" s="53" t="s">
        <v>83</v>
      </c>
      <c r="E32" s="53" t="s">
        <v>84</v>
      </c>
      <c r="F32" s="76" t="s">
        <v>80</v>
      </c>
      <c r="G32" s="88" t="s">
        <v>20</v>
      </c>
      <c r="H32" s="89"/>
    </row>
    <row r="33" spans="1:8" ht="78.75" x14ac:dyDescent="0.2">
      <c r="A33" s="124"/>
      <c r="B33" s="71" t="s">
        <v>85</v>
      </c>
      <c r="C33" s="54" t="s">
        <v>86</v>
      </c>
      <c r="D33" s="53" t="s">
        <v>42</v>
      </c>
      <c r="E33" s="53" t="s">
        <v>87</v>
      </c>
      <c r="F33" s="76" t="s">
        <v>88</v>
      </c>
      <c r="G33" s="88" t="s">
        <v>20</v>
      </c>
      <c r="H33" s="89"/>
    </row>
    <row r="34" spans="1:8" ht="47.25" x14ac:dyDescent="0.2">
      <c r="A34" s="124"/>
      <c r="B34" s="71" t="s">
        <v>89</v>
      </c>
      <c r="C34" s="54" t="s">
        <v>90</v>
      </c>
      <c r="D34" s="53" t="s">
        <v>42</v>
      </c>
      <c r="E34" s="53" t="s">
        <v>91</v>
      </c>
      <c r="F34" s="76" t="s">
        <v>73</v>
      </c>
      <c r="G34" s="88" t="s">
        <v>20</v>
      </c>
      <c r="H34" s="89"/>
    </row>
    <row r="35" spans="1:8" ht="31.5" x14ac:dyDescent="0.2">
      <c r="A35" s="124"/>
      <c r="B35" s="71" t="s">
        <v>92</v>
      </c>
      <c r="C35" s="54" t="s">
        <v>93</v>
      </c>
      <c r="D35" s="53" t="s">
        <v>94</v>
      </c>
      <c r="E35" s="53" t="s">
        <v>95</v>
      </c>
      <c r="F35" s="76" t="s">
        <v>96</v>
      </c>
      <c r="G35" s="88" t="s">
        <v>20</v>
      </c>
      <c r="H35" s="89"/>
    </row>
    <row r="36" spans="1:8" ht="110.25" x14ac:dyDescent="0.2">
      <c r="A36" s="124"/>
      <c r="B36" s="71" t="s">
        <v>97</v>
      </c>
      <c r="C36" s="54" t="s">
        <v>98</v>
      </c>
      <c r="D36" s="53" t="s">
        <v>99</v>
      </c>
      <c r="E36" s="53" t="s">
        <v>100</v>
      </c>
      <c r="F36" s="76" t="s">
        <v>101</v>
      </c>
      <c r="G36" s="88" t="s">
        <v>20</v>
      </c>
      <c r="H36" s="89"/>
    </row>
    <row r="37" spans="1:8" ht="63" x14ac:dyDescent="0.2">
      <c r="A37" s="124"/>
      <c r="B37" s="71" t="s">
        <v>102</v>
      </c>
      <c r="C37" s="54" t="s">
        <v>103</v>
      </c>
      <c r="D37" s="53" t="s">
        <v>104</v>
      </c>
      <c r="E37" s="53" t="s">
        <v>105</v>
      </c>
      <c r="F37" s="76" t="s">
        <v>106</v>
      </c>
      <c r="G37" s="88" t="s">
        <v>20</v>
      </c>
      <c r="H37" s="89"/>
    </row>
    <row r="38" spans="1:8" ht="31.5" x14ac:dyDescent="0.2">
      <c r="A38" s="125"/>
      <c r="B38" s="71" t="s">
        <v>102</v>
      </c>
      <c r="C38" s="54" t="s">
        <v>107</v>
      </c>
      <c r="D38" s="53" t="s">
        <v>42</v>
      </c>
      <c r="E38" s="53" t="s">
        <v>87</v>
      </c>
      <c r="F38" s="76" t="s">
        <v>88</v>
      </c>
      <c r="G38" s="88" t="s">
        <v>20</v>
      </c>
      <c r="H38" s="89"/>
    </row>
    <row r="39" spans="1:8" ht="63" x14ac:dyDescent="0.2">
      <c r="A39" s="62" t="s">
        <v>12</v>
      </c>
      <c r="B39" s="71" t="s">
        <v>108</v>
      </c>
      <c r="C39" s="54" t="s">
        <v>109</v>
      </c>
      <c r="D39" s="53" t="s">
        <v>104</v>
      </c>
      <c r="E39" s="53" t="s">
        <v>110</v>
      </c>
      <c r="F39" s="76" t="s">
        <v>111</v>
      </c>
      <c r="G39" s="88" t="s">
        <v>20</v>
      </c>
      <c r="H39" s="89"/>
    </row>
    <row r="40" spans="1:8" ht="78.75" x14ac:dyDescent="0.2">
      <c r="A40" s="123" t="s">
        <v>112</v>
      </c>
      <c r="B40" s="71" t="s">
        <v>113</v>
      </c>
      <c r="C40" s="54" t="s">
        <v>114</v>
      </c>
      <c r="D40" s="53" t="s">
        <v>104</v>
      </c>
      <c r="E40" s="53" t="s">
        <v>115</v>
      </c>
      <c r="F40" s="76" t="s">
        <v>111</v>
      </c>
      <c r="G40" s="88" t="s">
        <v>20</v>
      </c>
      <c r="H40" s="89"/>
    </row>
    <row r="41" spans="1:8" ht="126" x14ac:dyDescent="0.2">
      <c r="A41" s="124"/>
      <c r="B41" s="71" t="s">
        <v>116</v>
      </c>
      <c r="C41" s="54" t="s">
        <v>114</v>
      </c>
      <c r="D41" s="53" t="s">
        <v>104</v>
      </c>
      <c r="E41" s="53" t="s">
        <v>117</v>
      </c>
      <c r="F41" s="76" t="s">
        <v>118</v>
      </c>
      <c r="G41" s="88" t="s">
        <v>20</v>
      </c>
      <c r="H41" s="89"/>
    </row>
    <row r="42" spans="1:8" ht="126" x14ac:dyDescent="0.2">
      <c r="A42" s="125"/>
      <c r="B42" s="71" t="s">
        <v>119</v>
      </c>
      <c r="C42" s="54" t="s">
        <v>120</v>
      </c>
      <c r="D42" s="53" t="s">
        <v>121</v>
      </c>
      <c r="E42" s="53" t="s">
        <v>122</v>
      </c>
      <c r="F42" s="76" t="s">
        <v>123</v>
      </c>
      <c r="G42" s="88" t="s">
        <v>20</v>
      </c>
      <c r="H42" s="89"/>
    </row>
    <row r="43" spans="1:8" ht="47.25" x14ac:dyDescent="0.2">
      <c r="A43" s="62" t="s">
        <v>13</v>
      </c>
      <c r="B43" s="71" t="s">
        <v>124</v>
      </c>
      <c r="C43" s="54" t="s">
        <v>125</v>
      </c>
      <c r="D43" s="53" t="s">
        <v>126</v>
      </c>
      <c r="E43" s="53" t="s">
        <v>127</v>
      </c>
      <c r="F43" s="76" t="s">
        <v>128</v>
      </c>
      <c r="G43" s="88" t="s">
        <v>20</v>
      </c>
      <c r="H43" s="89"/>
    </row>
    <row r="44" spans="1:8" ht="47.25" x14ac:dyDescent="0.2">
      <c r="A44" s="126" t="s">
        <v>129</v>
      </c>
      <c r="B44" s="71" t="s">
        <v>130</v>
      </c>
      <c r="C44" s="54" t="s">
        <v>125</v>
      </c>
      <c r="D44" s="53" t="s">
        <v>131</v>
      </c>
      <c r="E44" s="53" t="s">
        <v>132</v>
      </c>
      <c r="F44" s="76" t="s">
        <v>133</v>
      </c>
      <c r="G44" s="88" t="s">
        <v>20</v>
      </c>
      <c r="H44" s="89"/>
    </row>
    <row r="45" spans="1:8" ht="47.25" x14ac:dyDescent="0.2">
      <c r="A45" s="127"/>
      <c r="B45" s="71" t="s">
        <v>134</v>
      </c>
      <c r="C45" s="54" t="s">
        <v>135</v>
      </c>
      <c r="D45" s="53" t="s">
        <v>126</v>
      </c>
      <c r="E45" s="53" t="s">
        <v>136</v>
      </c>
      <c r="F45" s="76" t="s">
        <v>137</v>
      </c>
      <c r="G45" s="88" t="s">
        <v>20</v>
      </c>
      <c r="H45" s="89"/>
    </row>
    <row r="46" spans="1:8" ht="47.25" x14ac:dyDescent="0.2">
      <c r="A46" s="127"/>
      <c r="B46" s="71" t="s">
        <v>134</v>
      </c>
      <c r="C46" s="54" t="s">
        <v>138</v>
      </c>
      <c r="D46" s="53" t="s">
        <v>139</v>
      </c>
      <c r="E46" s="53" t="s">
        <v>140</v>
      </c>
      <c r="F46" s="76" t="s">
        <v>141</v>
      </c>
      <c r="G46" s="88" t="s">
        <v>20</v>
      </c>
      <c r="H46" s="89"/>
    </row>
    <row r="47" spans="1:8" ht="47.25" x14ac:dyDescent="0.2">
      <c r="A47" s="127"/>
      <c r="B47" s="71" t="s">
        <v>142</v>
      </c>
      <c r="C47" s="54" t="s">
        <v>143</v>
      </c>
      <c r="D47" s="53" t="s">
        <v>144</v>
      </c>
      <c r="E47" s="53" t="s">
        <v>145</v>
      </c>
      <c r="F47" s="76" t="s">
        <v>146</v>
      </c>
      <c r="G47" s="88" t="s">
        <v>20</v>
      </c>
      <c r="H47" s="89"/>
    </row>
    <row r="48" spans="1:8" ht="15.75" x14ac:dyDescent="0.2">
      <c r="A48" s="127"/>
      <c r="B48" s="71" t="s">
        <v>142</v>
      </c>
      <c r="C48" s="54" t="s">
        <v>147</v>
      </c>
      <c r="D48" s="53" t="s">
        <v>104</v>
      </c>
      <c r="E48" s="53" t="s">
        <v>148</v>
      </c>
      <c r="F48" s="76" t="s">
        <v>149</v>
      </c>
      <c r="G48" s="88" t="s">
        <v>20</v>
      </c>
      <c r="H48" s="89"/>
    </row>
    <row r="49" spans="1:8" ht="47.25" x14ac:dyDescent="0.2">
      <c r="A49" s="127"/>
      <c r="B49" s="71" t="s">
        <v>150</v>
      </c>
      <c r="C49" s="54" t="s">
        <v>151</v>
      </c>
      <c r="D49" s="53" t="s">
        <v>152</v>
      </c>
      <c r="E49" s="53" t="s">
        <v>153</v>
      </c>
      <c r="F49" s="76" t="s">
        <v>154</v>
      </c>
      <c r="G49" s="88" t="s">
        <v>20</v>
      </c>
      <c r="H49" s="89"/>
    </row>
    <row r="50" spans="1:8" ht="126" x14ac:dyDescent="0.2">
      <c r="A50" s="127"/>
      <c r="B50" s="71" t="s">
        <v>155</v>
      </c>
      <c r="C50" s="54" t="s">
        <v>156</v>
      </c>
      <c r="D50" s="53" t="s">
        <v>157</v>
      </c>
      <c r="E50" s="53" t="s">
        <v>158</v>
      </c>
      <c r="F50" s="76" t="s">
        <v>159</v>
      </c>
      <c r="G50" s="88" t="s">
        <v>20</v>
      </c>
      <c r="H50" s="89"/>
    </row>
    <row r="51" spans="1:8" ht="31.5" x14ac:dyDescent="0.2">
      <c r="A51" s="127"/>
      <c r="B51" s="71" t="s">
        <v>155</v>
      </c>
      <c r="C51" s="54" t="s">
        <v>160</v>
      </c>
      <c r="D51" s="53" t="s">
        <v>161</v>
      </c>
      <c r="E51" s="53" t="s">
        <v>162</v>
      </c>
      <c r="F51" s="76" t="s">
        <v>133</v>
      </c>
      <c r="G51" s="88" t="s">
        <v>20</v>
      </c>
      <c r="H51" s="89"/>
    </row>
    <row r="52" spans="1:8" ht="47.25" x14ac:dyDescent="0.2">
      <c r="A52" s="127"/>
      <c r="B52" s="71" t="s">
        <v>163</v>
      </c>
      <c r="C52" s="54" t="s">
        <v>164</v>
      </c>
      <c r="D52" s="53" t="s">
        <v>165</v>
      </c>
      <c r="E52" s="53" t="s">
        <v>166</v>
      </c>
      <c r="F52" s="76" t="s">
        <v>167</v>
      </c>
      <c r="G52" s="88" t="s">
        <v>20</v>
      </c>
      <c r="H52" s="89"/>
    </row>
    <row r="53" spans="1:8" ht="31.5" x14ac:dyDescent="0.2">
      <c r="A53" s="127"/>
      <c r="B53" s="71" t="s">
        <v>168</v>
      </c>
      <c r="C53" s="54" t="s">
        <v>169</v>
      </c>
      <c r="D53" s="53" t="s">
        <v>170</v>
      </c>
      <c r="E53" s="53" t="s">
        <v>171</v>
      </c>
      <c r="F53" s="76" t="s">
        <v>96</v>
      </c>
      <c r="G53" s="88" t="s">
        <v>20</v>
      </c>
      <c r="H53" s="89"/>
    </row>
    <row r="54" spans="1:8" ht="78.75" x14ac:dyDescent="0.2">
      <c r="A54" s="127"/>
      <c r="B54" s="71" t="s">
        <v>172</v>
      </c>
      <c r="C54" s="54" t="s">
        <v>173</v>
      </c>
      <c r="D54" s="53" t="s">
        <v>174</v>
      </c>
      <c r="E54" s="53" t="s">
        <v>175</v>
      </c>
      <c r="F54" s="76" t="s">
        <v>176</v>
      </c>
      <c r="G54" s="88" t="s">
        <v>20</v>
      </c>
      <c r="H54" s="89"/>
    </row>
    <row r="55" spans="1:8" ht="31.5" x14ac:dyDescent="0.2">
      <c r="A55" s="127"/>
      <c r="B55" s="71" t="s">
        <v>172</v>
      </c>
      <c r="C55" s="54" t="s">
        <v>177</v>
      </c>
      <c r="D55" s="53" t="s">
        <v>161</v>
      </c>
      <c r="E55" s="53" t="s">
        <v>162</v>
      </c>
      <c r="F55" s="76" t="s">
        <v>133</v>
      </c>
      <c r="G55" s="88" t="s">
        <v>20</v>
      </c>
      <c r="H55" s="89"/>
    </row>
    <row r="56" spans="1:8" ht="63" x14ac:dyDescent="0.2">
      <c r="A56" s="128"/>
      <c r="B56" s="71" t="s">
        <v>178</v>
      </c>
      <c r="C56" s="54" t="s">
        <v>179</v>
      </c>
      <c r="D56" s="53" t="s">
        <v>180</v>
      </c>
      <c r="E56" s="53" t="s">
        <v>181</v>
      </c>
      <c r="F56" s="76" t="s">
        <v>182</v>
      </c>
      <c r="G56" s="88" t="s">
        <v>20</v>
      </c>
      <c r="H56" s="89"/>
    </row>
    <row r="57" spans="1:8" ht="31.5" x14ac:dyDescent="0.2">
      <c r="A57" s="62" t="s">
        <v>14</v>
      </c>
      <c r="B57" s="71" t="s">
        <v>183</v>
      </c>
      <c r="C57" s="54" t="s">
        <v>184</v>
      </c>
      <c r="D57" s="53" t="s">
        <v>83</v>
      </c>
      <c r="E57" s="53" t="s">
        <v>84</v>
      </c>
      <c r="F57" s="76" t="s">
        <v>185</v>
      </c>
      <c r="G57" s="88" t="s">
        <v>20</v>
      </c>
      <c r="H57" s="89"/>
    </row>
    <row r="58" spans="1:8" ht="63" x14ac:dyDescent="0.2">
      <c r="A58" s="126" t="s">
        <v>186</v>
      </c>
      <c r="B58" s="71" t="s">
        <v>187</v>
      </c>
      <c r="C58" s="54" t="s">
        <v>187</v>
      </c>
      <c r="D58" s="53" t="s">
        <v>188</v>
      </c>
      <c r="E58" s="53" t="s">
        <v>189</v>
      </c>
      <c r="F58" s="76" t="s">
        <v>190</v>
      </c>
      <c r="G58" s="88" t="s">
        <v>20</v>
      </c>
      <c r="H58" s="89"/>
    </row>
    <row r="59" spans="1:8" ht="47.25" x14ac:dyDescent="0.2">
      <c r="A59" s="127"/>
      <c r="B59" s="71" t="s">
        <v>191</v>
      </c>
      <c r="C59" s="54" t="s">
        <v>191</v>
      </c>
      <c r="D59" s="53" t="s">
        <v>165</v>
      </c>
      <c r="E59" s="53" t="s">
        <v>192</v>
      </c>
      <c r="F59" s="76" t="s">
        <v>193</v>
      </c>
      <c r="G59" s="88" t="s">
        <v>20</v>
      </c>
      <c r="H59" s="89"/>
    </row>
    <row r="60" spans="1:8" ht="47.25" x14ac:dyDescent="0.2">
      <c r="A60" s="127"/>
      <c r="B60" s="71" t="s">
        <v>194</v>
      </c>
      <c r="C60" s="54" t="s">
        <v>195</v>
      </c>
      <c r="D60" s="53" t="s">
        <v>42</v>
      </c>
      <c r="E60" s="53" t="s">
        <v>87</v>
      </c>
      <c r="F60" s="76" t="s">
        <v>88</v>
      </c>
      <c r="G60" s="88" t="s">
        <v>20</v>
      </c>
      <c r="H60" s="89"/>
    </row>
    <row r="61" spans="1:8" ht="47.25" x14ac:dyDescent="0.2">
      <c r="A61" s="127"/>
      <c r="B61" s="71" t="s">
        <v>196</v>
      </c>
      <c r="C61" s="54" t="s">
        <v>197</v>
      </c>
      <c r="D61" s="53" t="s">
        <v>198</v>
      </c>
      <c r="E61" s="53" t="s">
        <v>199</v>
      </c>
      <c r="F61" s="76" t="s">
        <v>200</v>
      </c>
      <c r="G61" s="88" t="s">
        <v>20</v>
      </c>
      <c r="H61" s="89"/>
    </row>
    <row r="62" spans="1:8" ht="47.25" x14ac:dyDescent="0.2">
      <c r="A62" s="127"/>
      <c r="B62" s="71" t="s">
        <v>201</v>
      </c>
      <c r="C62" s="54" t="s">
        <v>202</v>
      </c>
      <c r="D62" s="53" t="s">
        <v>52</v>
      </c>
      <c r="E62" s="53" t="s">
        <v>203</v>
      </c>
      <c r="F62" s="76" t="s">
        <v>77</v>
      </c>
      <c r="G62" s="88" t="s">
        <v>20</v>
      </c>
      <c r="H62" s="89"/>
    </row>
    <row r="63" spans="1:8" ht="47.25" x14ac:dyDescent="0.2">
      <c r="A63" s="127"/>
      <c r="B63" s="71" t="s">
        <v>204</v>
      </c>
      <c r="C63" s="54" t="s">
        <v>205</v>
      </c>
      <c r="D63" s="53" t="s">
        <v>206</v>
      </c>
      <c r="E63" s="53" t="s">
        <v>207</v>
      </c>
      <c r="F63" s="76" t="s">
        <v>185</v>
      </c>
      <c r="G63" s="88" t="s">
        <v>20</v>
      </c>
      <c r="H63" s="89"/>
    </row>
    <row r="64" spans="1:8" ht="31.5" x14ac:dyDescent="0.2">
      <c r="A64" s="127"/>
      <c r="B64" s="71" t="s">
        <v>204</v>
      </c>
      <c r="C64" s="54" t="s">
        <v>208</v>
      </c>
      <c r="D64" s="53" t="s">
        <v>209</v>
      </c>
      <c r="E64" s="53" t="s">
        <v>210</v>
      </c>
      <c r="F64" s="76" t="s">
        <v>211</v>
      </c>
      <c r="G64" s="88" t="s">
        <v>20</v>
      </c>
      <c r="H64" s="89"/>
    </row>
    <row r="65" spans="1:8" ht="47.25" x14ac:dyDescent="0.2">
      <c r="A65" s="128"/>
      <c r="B65" s="71" t="s">
        <v>212</v>
      </c>
      <c r="C65" s="54" t="s">
        <v>213</v>
      </c>
      <c r="D65" s="53" t="s">
        <v>214</v>
      </c>
      <c r="E65" s="53" t="s">
        <v>215</v>
      </c>
      <c r="F65" s="76" t="s">
        <v>52</v>
      </c>
      <c r="G65" s="88" t="s">
        <v>20</v>
      </c>
      <c r="H65" s="89"/>
    </row>
    <row r="66" spans="1:8" ht="63" x14ac:dyDescent="0.2">
      <c r="A66" s="62" t="s">
        <v>15</v>
      </c>
      <c r="B66" s="71" t="s">
        <v>216</v>
      </c>
      <c r="C66" s="54" t="s">
        <v>217</v>
      </c>
      <c r="D66" s="53" t="s">
        <v>218</v>
      </c>
      <c r="E66" s="53" t="s">
        <v>219</v>
      </c>
      <c r="F66" s="76" t="s">
        <v>73</v>
      </c>
      <c r="G66" s="88" t="s">
        <v>20</v>
      </c>
      <c r="H66" s="89"/>
    </row>
    <row r="67" spans="1:8" ht="63" x14ac:dyDescent="0.2">
      <c r="A67" s="126" t="s">
        <v>220</v>
      </c>
      <c r="B67" s="71" t="s">
        <v>221</v>
      </c>
      <c r="C67" s="54" t="s">
        <v>222</v>
      </c>
      <c r="D67" s="53" t="s">
        <v>223</v>
      </c>
      <c r="E67" s="53" t="s">
        <v>224</v>
      </c>
      <c r="F67" s="76" t="s">
        <v>88</v>
      </c>
      <c r="G67" s="88" t="s">
        <v>20</v>
      </c>
      <c r="H67" s="89"/>
    </row>
    <row r="68" spans="1:8" ht="94.5" x14ac:dyDescent="0.2">
      <c r="A68" s="127"/>
      <c r="B68" s="71" t="s">
        <v>225</v>
      </c>
      <c r="C68" s="54" t="s">
        <v>226</v>
      </c>
      <c r="D68" s="53" t="s">
        <v>227</v>
      </c>
      <c r="E68" s="53" t="s">
        <v>228</v>
      </c>
      <c r="F68" s="76" t="s">
        <v>229</v>
      </c>
      <c r="G68" s="88" t="s">
        <v>20</v>
      </c>
      <c r="H68" s="89"/>
    </row>
    <row r="69" spans="1:8" ht="94.5" x14ac:dyDescent="0.2">
      <c r="A69" s="127"/>
      <c r="B69" s="71" t="s">
        <v>230</v>
      </c>
      <c r="C69" s="54" t="s">
        <v>231</v>
      </c>
      <c r="D69" s="53" t="s">
        <v>232</v>
      </c>
      <c r="E69" s="53" t="s">
        <v>233</v>
      </c>
      <c r="F69" s="76" t="s">
        <v>234</v>
      </c>
      <c r="G69" s="88" t="s">
        <v>20</v>
      </c>
      <c r="H69" s="89"/>
    </row>
    <row r="70" spans="1:8" ht="78.75" x14ac:dyDescent="0.2">
      <c r="A70" s="127"/>
      <c r="B70" s="71" t="s">
        <v>235</v>
      </c>
      <c r="C70" s="54" t="s">
        <v>236</v>
      </c>
      <c r="D70" s="53" t="s">
        <v>237</v>
      </c>
      <c r="E70" s="53" t="s">
        <v>238</v>
      </c>
      <c r="F70" s="76" t="s">
        <v>239</v>
      </c>
      <c r="G70" s="88" t="s">
        <v>20</v>
      </c>
      <c r="H70" s="89"/>
    </row>
    <row r="71" spans="1:8" ht="141.75" x14ac:dyDescent="0.2">
      <c r="A71" s="127"/>
      <c r="B71" s="71" t="s">
        <v>240</v>
      </c>
      <c r="C71" s="54" t="s">
        <v>241</v>
      </c>
      <c r="D71" s="53" t="s">
        <v>242</v>
      </c>
      <c r="E71" s="53" t="s">
        <v>243</v>
      </c>
      <c r="F71" s="76" t="s">
        <v>244</v>
      </c>
      <c r="G71" s="88" t="s">
        <v>20</v>
      </c>
      <c r="H71" s="89"/>
    </row>
    <row r="72" spans="1:8" ht="110.25" x14ac:dyDescent="0.2">
      <c r="A72" s="127"/>
      <c r="B72" s="71" t="s">
        <v>245</v>
      </c>
      <c r="C72" s="54" t="s">
        <v>246</v>
      </c>
      <c r="D72" s="53" t="s">
        <v>247</v>
      </c>
      <c r="E72" s="53" t="s">
        <v>248</v>
      </c>
      <c r="F72" s="76" t="s">
        <v>249</v>
      </c>
      <c r="G72" s="88" t="s">
        <v>20</v>
      </c>
      <c r="H72" s="89"/>
    </row>
    <row r="73" spans="1:8" s="95" customFormat="1" x14ac:dyDescent="0.2"/>
    <row r="74" spans="1:8" s="95" customFormat="1" x14ac:dyDescent="0.2"/>
    <row r="75" spans="1:8" s="95" customFormat="1" x14ac:dyDescent="0.2"/>
    <row r="76" spans="1:8" s="95" customFormat="1" x14ac:dyDescent="0.2"/>
    <row r="77" spans="1:8" s="95" customFormat="1" x14ac:dyDescent="0.2"/>
    <row r="78" spans="1:8" s="95" customFormat="1" x14ac:dyDescent="0.2"/>
    <row r="79" spans="1:8" s="95" customFormat="1" x14ac:dyDescent="0.2"/>
    <row r="80" spans="1:8" s="95" customFormat="1" x14ac:dyDescent="0.2"/>
    <row r="81" s="95" customFormat="1" x14ac:dyDescent="0.2"/>
    <row r="82" s="95" customFormat="1" x14ac:dyDescent="0.2"/>
    <row r="83" s="95" customFormat="1" x14ac:dyDescent="0.2"/>
    <row r="84" s="95" customFormat="1" x14ac:dyDescent="0.2"/>
    <row r="85" s="95" customFormat="1" x14ac:dyDescent="0.2"/>
    <row r="86" s="95" customFormat="1" x14ac:dyDescent="0.2"/>
    <row r="87" s="95" customFormat="1" x14ac:dyDescent="0.2"/>
    <row r="88" s="95" customFormat="1" x14ac:dyDescent="0.2"/>
    <row r="89" s="95" customFormat="1" x14ac:dyDescent="0.2"/>
    <row r="90" s="95" customFormat="1" x14ac:dyDescent="0.2"/>
    <row r="91" s="95" customFormat="1" x14ac:dyDescent="0.2"/>
    <row r="92" s="95" customFormat="1" x14ac:dyDescent="0.2"/>
    <row r="93" s="95" customFormat="1" x14ac:dyDescent="0.2"/>
    <row r="94" s="95" customFormat="1" x14ac:dyDescent="0.2"/>
    <row r="95" s="95" customFormat="1" x14ac:dyDescent="0.2"/>
    <row r="96" s="95" customFormat="1" x14ac:dyDescent="0.2"/>
    <row r="97" s="95" customFormat="1" x14ac:dyDescent="0.2"/>
    <row r="98" s="95" customFormat="1" x14ac:dyDescent="0.2"/>
    <row r="99" s="95" customFormat="1" x14ac:dyDescent="0.2"/>
    <row r="100" s="95" customFormat="1" x14ac:dyDescent="0.2"/>
    <row r="101" s="95" customFormat="1" x14ac:dyDescent="0.2"/>
    <row r="102" s="95" customFormat="1" x14ac:dyDescent="0.2"/>
    <row r="103" s="95" customFormat="1" x14ac:dyDescent="0.2"/>
    <row r="104" s="95" customFormat="1" x14ac:dyDescent="0.2"/>
    <row r="105" s="95" customFormat="1" x14ac:dyDescent="0.2"/>
    <row r="106" s="95" customFormat="1" x14ac:dyDescent="0.2"/>
    <row r="107" s="95" customFormat="1" x14ac:dyDescent="0.2"/>
    <row r="108" s="95" customFormat="1" x14ac:dyDescent="0.2"/>
    <row r="109" s="95" customFormat="1" x14ac:dyDescent="0.2"/>
    <row r="110" s="95" customFormat="1" x14ac:dyDescent="0.2"/>
    <row r="111" s="95" customFormat="1" x14ac:dyDescent="0.2"/>
    <row r="112" s="95" customFormat="1" x14ac:dyDescent="0.2"/>
    <row r="113" s="95" customFormat="1" x14ac:dyDescent="0.2"/>
    <row r="114" s="95" customFormat="1" x14ac:dyDescent="0.2"/>
    <row r="115" s="95" customFormat="1" x14ac:dyDescent="0.2"/>
    <row r="116" s="95" customFormat="1" x14ac:dyDescent="0.2"/>
    <row r="117" s="95" customFormat="1" x14ac:dyDescent="0.2"/>
    <row r="118" s="95" customFormat="1" x14ac:dyDescent="0.2"/>
    <row r="119" s="95" customFormat="1" x14ac:dyDescent="0.2"/>
    <row r="120" s="95" customFormat="1" x14ac:dyDescent="0.2"/>
    <row r="121" s="95" customFormat="1" x14ac:dyDescent="0.2"/>
    <row r="122" s="95" customFormat="1" x14ac:dyDescent="0.2"/>
    <row r="123" s="95" customFormat="1" x14ac:dyDescent="0.2"/>
    <row r="124" s="95" customFormat="1" x14ac:dyDescent="0.2"/>
    <row r="125" s="95" customFormat="1" x14ac:dyDescent="0.2"/>
    <row r="126" s="95" customFormat="1" x14ac:dyDescent="0.2"/>
    <row r="127" s="95" customFormat="1" x14ac:dyDescent="0.2"/>
    <row r="128" s="95" customFormat="1" x14ac:dyDescent="0.2"/>
    <row r="129" s="95" customFormat="1" x14ac:dyDescent="0.2"/>
    <row r="130" s="95" customFormat="1" x14ac:dyDescent="0.2"/>
    <row r="131" s="95" customFormat="1" x14ac:dyDescent="0.2"/>
    <row r="132" s="95" customFormat="1" x14ac:dyDescent="0.2"/>
    <row r="133" s="95" customFormat="1" x14ac:dyDescent="0.2"/>
    <row r="134" s="95" customFormat="1" x14ac:dyDescent="0.2"/>
    <row r="135" s="95" customFormat="1" x14ac:dyDescent="0.2"/>
    <row r="136" s="95" customFormat="1" x14ac:dyDescent="0.2"/>
    <row r="137" s="95" customFormat="1" x14ac:dyDescent="0.2"/>
    <row r="138" s="95" customFormat="1" x14ac:dyDescent="0.2"/>
    <row r="139" s="95" customFormat="1" x14ac:dyDescent="0.2"/>
    <row r="140" s="95" customFormat="1" x14ac:dyDescent="0.2"/>
    <row r="141" s="95" customFormat="1" x14ac:dyDescent="0.2"/>
    <row r="142" s="95" customFormat="1" x14ac:dyDescent="0.2"/>
    <row r="143" s="95" customFormat="1" x14ac:dyDescent="0.2"/>
    <row r="144" s="95" customFormat="1" x14ac:dyDescent="0.2"/>
    <row r="145" s="95" customFormat="1" x14ac:dyDescent="0.2"/>
    <row r="146" s="95" customFormat="1" x14ac:dyDescent="0.2"/>
    <row r="147" s="95" customFormat="1" x14ac:dyDescent="0.2"/>
    <row r="148" s="95" customFormat="1" x14ac:dyDescent="0.2"/>
    <row r="149" s="95" customFormat="1" x14ac:dyDescent="0.2"/>
    <row r="150" s="95" customFormat="1" x14ac:dyDescent="0.2"/>
    <row r="151" s="95" customFormat="1" x14ac:dyDescent="0.2"/>
    <row r="152" s="95" customFormat="1" x14ac:dyDescent="0.2"/>
    <row r="153" s="95" customFormat="1" x14ac:dyDescent="0.2"/>
    <row r="154" s="95" customFormat="1" x14ac:dyDescent="0.2"/>
    <row r="155" s="95" customFormat="1" x14ac:dyDescent="0.2"/>
    <row r="156" s="95" customFormat="1" x14ac:dyDescent="0.2"/>
    <row r="157" s="95" customFormat="1" x14ac:dyDescent="0.2"/>
    <row r="158" s="95" customFormat="1" x14ac:dyDescent="0.2"/>
    <row r="159" s="95" customFormat="1" x14ac:dyDescent="0.2"/>
    <row r="160" s="95" customFormat="1" x14ac:dyDescent="0.2"/>
    <row r="161" s="95" customFormat="1" x14ac:dyDescent="0.2"/>
    <row r="162" s="95" customFormat="1" x14ac:dyDescent="0.2"/>
    <row r="163" s="95" customFormat="1" x14ac:dyDescent="0.2"/>
    <row r="164" s="95" customFormat="1" x14ac:dyDescent="0.2"/>
    <row r="165" s="95" customFormat="1" x14ac:dyDescent="0.2"/>
    <row r="166" s="95" customFormat="1" x14ac:dyDescent="0.2"/>
    <row r="167" s="95" customFormat="1" x14ac:dyDescent="0.2"/>
    <row r="168" s="95" customFormat="1" x14ac:dyDescent="0.2"/>
    <row r="169" s="95" customFormat="1" x14ac:dyDescent="0.2"/>
    <row r="170" s="95" customFormat="1" x14ac:dyDescent="0.2"/>
    <row r="171" s="95" customFormat="1" x14ac:dyDescent="0.2"/>
    <row r="172" s="95" customFormat="1" x14ac:dyDescent="0.2"/>
    <row r="173" s="95" customFormat="1" x14ac:dyDescent="0.2"/>
    <row r="174" s="95" customFormat="1" x14ac:dyDescent="0.2"/>
    <row r="175" s="95" customFormat="1" x14ac:dyDescent="0.2"/>
    <row r="176" s="95" customFormat="1" x14ac:dyDescent="0.2"/>
    <row r="177" s="95" customFormat="1" x14ac:dyDescent="0.2"/>
    <row r="178" s="95" customFormat="1" x14ac:dyDescent="0.2"/>
    <row r="179" s="95" customFormat="1" x14ac:dyDescent="0.2"/>
    <row r="180" s="95" customFormat="1" x14ac:dyDescent="0.2"/>
    <row r="181" s="95" customFormat="1" x14ac:dyDescent="0.2"/>
    <row r="182" s="95" customFormat="1" x14ac:dyDescent="0.2"/>
    <row r="183" s="95" customFormat="1" x14ac:dyDescent="0.2"/>
    <row r="184" s="95" customFormat="1" x14ac:dyDescent="0.2"/>
    <row r="185" s="95" customFormat="1" x14ac:dyDescent="0.2"/>
    <row r="186" s="95" customFormat="1" x14ac:dyDescent="0.2"/>
    <row r="187" s="95" customFormat="1" x14ac:dyDescent="0.2"/>
    <row r="188" s="95" customFormat="1" x14ac:dyDescent="0.2"/>
    <row r="189" s="95" customFormat="1" x14ac:dyDescent="0.2"/>
    <row r="190" s="95" customFormat="1" x14ac:dyDescent="0.2"/>
    <row r="191" s="95" customFormat="1" x14ac:dyDescent="0.2"/>
    <row r="192" s="95" customFormat="1" x14ac:dyDescent="0.2"/>
    <row r="193" s="95" customFormat="1" x14ac:dyDescent="0.2"/>
    <row r="194" s="95" customFormat="1" x14ac:dyDescent="0.2"/>
    <row r="195" s="95" customFormat="1" x14ac:dyDescent="0.2"/>
    <row r="196" s="95" customFormat="1" x14ac:dyDescent="0.2"/>
    <row r="197" s="95" customFormat="1" x14ac:dyDescent="0.2"/>
    <row r="198" s="95" customFormat="1" x14ac:dyDescent="0.2"/>
    <row r="199" s="95" customFormat="1" x14ac:dyDescent="0.2"/>
    <row r="200" s="95" customFormat="1" x14ac:dyDescent="0.2"/>
    <row r="201" s="95" customFormat="1" x14ac:dyDescent="0.2"/>
    <row r="202" s="95" customFormat="1" x14ac:dyDescent="0.2"/>
    <row r="203" s="95" customFormat="1" x14ac:dyDescent="0.2"/>
    <row r="204" s="95" customFormat="1" x14ac:dyDescent="0.2"/>
    <row r="205" s="95" customFormat="1" x14ac:dyDescent="0.2"/>
    <row r="206" s="95" customFormat="1" x14ac:dyDescent="0.2"/>
    <row r="207" s="95" customFormat="1" x14ac:dyDescent="0.2"/>
    <row r="208" s="95" customFormat="1" x14ac:dyDescent="0.2"/>
    <row r="209" s="95" customFormat="1" x14ac:dyDescent="0.2"/>
    <row r="210" s="95" customFormat="1" x14ac:dyDescent="0.2"/>
    <row r="211" s="95" customFormat="1" x14ac:dyDescent="0.2"/>
    <row r="212" s="95" customFormat="1" x14ac:dyDescent="0.2"/>
    <row r="213" s="95" customFormat="1" x14ac:dyDescent="0.2"/>
    <row r="214" s="95" customFormat="1" x14ac:dyDescent="0.2"/>
    <row r="215" s="95" customFormat="1" x14ac:dyDescent="0.2"/>
    <row r="216" s="95" customFormat="1" x14ac:dyDescent="0.2"/>
    <row r="217" s="95" customFormat="1" x14ac:dyDescent="0.2"/>
    <row r="218" s="95" customFormat="1" x14ac:dyDescent="0.2"/>
    <row r="219" s="95" customFormat="1" x14ac:dyDescent="0.2"/>
    <row r="220" s="95" customFormat="1" x14ac:dyDescent="0.2"/>
    <row r="221" s="95" customFormat="1" x14ac:dyDescent="0.2"/>
    <row r="222" s="95" customFormat="1" x14ac:dyDescent="0.2"/>
    <row r="223" s="95" customFormat="1" x14ac:dyDescent="0.2"/>
    <row r="224" s="95" customFormat="1" x14ac:dyDescent="0.2"/>
    <row r="225" s="95" customFormat="1" x14ac:dyDescent="0.2"/>
    <row r="226" s="95" customFormat="1" x14ac:dyDescent="0.2"/>
    <row r="227" s="95" customFormat="1" x14ac:dyDescent="0.2"/>
    <row r="228" s="95" customFormat="1" x14ac:dyDescent="0.2"/>
    <row r="229" s="95" customFormat="1" x14ac:dyDescent="0.2"/>
    <row r="230" s="95" customFormat="1" x14ac:dyDescent="0.2"/>
    <row r="231" s="95" customFormat="1" x14ac:dyDescent="0.2"/>
    <row r="232" s="95" customFormat="1" x14ac:dyDescent="0.2"/>
    <row r="233" s="95" customFormat="1" x14ac:dyDescent="0.2"/>
    <row r="234" s="95" customFormat="1" x14ac:dyDescent="0.2"/>
    <row r="235" s="95" customFormat="1" x14ac:dyDescent="0.2"/>
    <row r="236" s="95" customFormat="1" x14ac:dyDescent="0.2"/>
    <row r="237" s="95" customFormat="1" x14ac:dyDescent="0.2"/>
    <row r="238" s="95" customFormat="1" x14ac:dyDescent="0.2"/>
    <row r="239" s="95" customFormat="1" x14ac:dyDescent="0.2"/>
    <row r="240" s="95" customFormat="1" x14ac:dyDescent="0.2"/>
    <row r="241" s="95" customFormat="1" x14ac:dyDescent="0.2"/>
    <row r="242" s="95" customFormat="1" x14ac:dyDescent="0.2"/>
    <row r="243" s="95" customFormat="1" x14ac:dyDescent="0.2"/>
    <row r="244" s="95" customFormat="1" x14ac:dyDescent="0.2"/>
    <row r="245" s="95" customFormat="1" x14ac:dyDescent="0.2"/>
    <row r="246" s="95" customFormat="1" x14ac:dyDescent="0.2"/>
    <row r="247" s="95" customFormat="1" x14ac:dyDescent="0.2"/>
    <row r="248" s="95" customFormat="1" x14ac:dyDescent="0.2"/>
    <row r="249" s="95" customFormat="1" x14ac:dyDescent="0.2"/>
    <row r="250" s="95" customFormat="1" x14ac:dyDescent="0.2"/>
    <row r="251" s="95" customFormat="1" x14ac:dyDescent="0.2"/>
    <row r="252" s="95" customFormat="1" x14ac:dyDescent="0.2"/>
    <row r="253" s="95" customFormat="1" x14ac:dyDescent="0.2"/>
    <row r="254" s="95" customFormat="1" x14ac:dyDescent="0.2"/>
    <row r="255" s="95" customFormat="1" x14ac:dyDescent="0.2"/>
    <row r="256" s="95" customFormat="1" x14ac:dyDescent="0.2"/>
    <row r="257" s="95" customFormat="1" x14ac:dyDescent="0.2"/>
    <row r="258" s="95" customFormat="1" x14ac:dyDescent="0.2"/>
    <row r="259" s="95" customFormat="1" x14ac:dyDescent="0.2"/>
    <row r="260" s="95" customFormat="1" x14ac:dyDescent="0.2"/>
    <row r="261" s="95" customFormat="1" x14ac:dyDescent="0.2"/>
    <row r="262" s="95" customFormat="1" x14ac:dyDescent="0.2"/>
    <row r="263" s="95" customFormat="1" x14ac:dyDescent="0.2"/>
    <row r="264" s="95" customFormat="1" x14ac:dyDescent="0.2"/>
    <row r="265" s="95" customFormat="1" x14ac:dyDescent="0.2"/>
    <row r="266" s="95" customFormat="1" x14ac:dyDescent="0.2"/>
    <row r="267" s="95" customFormat="1" x14ac:dyDescent="0.2"/>
    <row r="268" s="95" customFormat="1" x14ac:dyDescent="0.2"/>
    <row r="269" s="95" customFormat="1" x14ac:dyDescent="0.2"/>
    <row r="270" s="95" customFormat="1" x14ac:dyDescent="0.2"/>
    <row r="271" s="95" customFormat="1" x14ac:dyDescent="0.2"/>
    <row r="272" s="95" customFormat="1" x14ac:dyDescent="0.2"/>
    <row r="273" s="95" customFormat="1" x14ac:dyDescent="0.2"/>
    <row r="274" s="95" customFormat="1" x14ac:dyDescent="0.2"/>
    <row r="275" s="95" customFormat="1" x14ac:dyDescent="0.2"/>
    <row r="276" s="95" customFormat="1" x14ac:dyDescent="0.2"/>
    <row r="277" s="95" customFormat="1" x14ac:dyDescent="0.2"/>
    <row r="278" s="95" customFormat="1" x14ac:dyDescent="0.2"/>
    <row r="279" s="95" customFormat="1" x14ac:dyDescent="0.2"/>
    <row r="280" s="95" customFormat="1" x14ac:dyDescent="0.2"/>
    <row r="281" s="95" customFormat="1" x14ac:dyDescent="0.2"/>
    <row r="282" s="95" customFormat="1" x14ac:dyDescent="0.2"/>
    <row r="283" s="95" customFormat="1" x14ac:dyDescent="0.2"/>
    <row r="284" s="95" customFormat="1" x14ac:dyDescent="0.2"/>
    <row r="285" s="95" customFormat="1" x14ac:dyDescent="0.2"/>
    <row r="286" s="95" customFormat="1" x14ac:dyDescent="0.2"/>
    <row r="287" s="95" customFormat="1" x14ac:dyDescent="0.2"/>
    <row r="288" s="95" customFormat="1" x14ac:dyDescent="0.2"/>
    <row r="289" s="95" customFormat="1" x14ac:dyDescent="0.2"/>
    <row r="290" s="95" customFormat="1" x14ac:dyDescent="0.2"/>
    <row r="291" s="95" customFormat="1" x14ac:dyDescent="0.2"/>
    <row r="292" s="95" customFormat="1" x14ac:dyDescent="0.2"/>
    <row r="293" s="95" customFormat="1" x14ac:dyDescent="0.2"/>
    <row r="294" s="95" customFormat="1" x14ac:dyDescent="0.2"/>
    <row r="295" s="95" customFormat="1" x14ac:dyDescent="0.2"/>
    <row r="296" s="95" customFormat="1" x14ac:dyDescent="0.2"/>
    <row r="297" s="95" customFormat="1" x14ac:dyDescent="0.2"/>
    <row r="298" s="95" customFormat="1" x14ac:dyDescent="0.2"/>
    <row r="299" s="95" customFormat="1" x14ac:dyDescent="0.2"/>
    <row r="300" s="95" customFormat="1" x14ac:dyDescent="0.2"/>
    <row r="301" s="95" customFormat="1" x14ac:dyDescent="0.2"/>
    <row r="302" s="95" customFormat="1" x14ac:dyDescent="0.2"/>
    <row r="303" s="95" customFormat="1" x14ac:dyDescent="0.2"/>
    <row r="304" s="95" customFormat="1" x14ac:dyDescent="0.2"/>
    <row r="305" s="95" customFormat="1" x14ac:dyDescent="0.2"/>
    <row r="306" s="95" customFormat="1" x14ac:dyDescent="0.2"/>
    <row r="307" s="95" customFormat="1" x14ac:dyDescent="0.2"/>
    <row r="308" s="95" customFormat="1" x14ac:dyDescent="0.2"/>
    <row r="309" s="95" customFormat="1" x14ac:dyDescent="0.2"/>
    <row r="310" s="95" customFormat="1" x14ac:dyDescent="0.2"/>
    <row r="311" s="95" customFormat="1" x14ac:dyDescent="0.2"/>
    <row r="312" s="95" customFormat="1" x14ac:dyDescent="0.2"/>
    <row r="313" s="95" customFormat="1" x14ac:dyDescent="0.2"/>
    <row r="314" s="95" customFormat="1" x14ac:dyDescent="0.2"/>
    <row r="315" s="95" customFormat="1" x14ac:dyDescent="0.2"/>
    <row r="316" s="95" customFormat="1" x14ac:dyDescent="0.2"/>
    <row r="317" s="95" customFormat="1" x14ac:dyDescent="0.2"/>
    <row r="318" s="95" customFormat="1" x14ac:dyDescent="0.2"/>
    <row r="319" s="95" customFormat="1" x14ac:dyDescent="0.2"/>
    <row r="320" s="95" customFormat="1" x14ac:dyDescent="0.2"/>
    <row r="321" s="95" customFormat="1" x14ac:dyDescent="0.2"/>
    <row r="322" s="95" customFormat="1" x14ac:dyDescent="0.2"/>
    <row r="323" s="95" customFormat="1" x14ac:dyDescent="0.2"/>
    <row r="324" s="95" customFormat="1" x14ac:dyDescent="0.2"/>
    <row r="325" s="95" customFormat="1" x14ac:dyDescent="0.2"/>
    <row r="326" s="95" customFormat="1" x14ac:dyDescent="0.2"/>
    <row r="327" s="95" customFormat="1" x14ac:dyDescent="0.2"/>
    <row r="328" s="95" customFormat="1" x14ac:dyDescent="0.2"/>
    <row r="329" s="95" customFormat="1" x14ac:dyDescent="0.2"/>
    <row r="330" s="95" customFormat="1" x14ac:dyDescent="0.2"/>
    <row r="331" s="95" customFormat="1" x14ac:dyDescent="0.2"/>
    <row r="332" s="95" customFormat="1" x14ac:dyDescent="0.2"/>
    <row r="333" s="95" customFormat="1" x14ac:dyDescent="0.2"/>
    <row r="334" s="95" customFormat="1" x14ac:dyDescent="0.2"/>
    <row r="335" s="95" customFormat="1" x14ac:dyDescent="0.2"/>
    <row r="336" s="95" customFormat="1" x14ac:dyDescent="0.2"/>
    <row r="337" s="95" customFormat="1" x14ac:dyDescent="0.2"/>
    <row r="338" s="95" customFormat="1" x14ac:dyDescent="0.2"/>
    <row r="339" s="95" customFormat="1" x14ac:dyDescent="0.2"/>
    <row r="340" s="95" customFormat="1" x14ac:dyDescent="0.2"/>
    <row r="341" s="95" customFormat="1" x14ac:dyDescent="0.2"/>
    <row r="342" s="95" customFormat="1" x14ac:dyDescent="0.2"/>
    <row r="343" s="95" customFormat="1" x14ac:dyDescent="0.2"/>
    <row r="344" s="95" customFormat="1" x14ac:dyDescent="0.2"/>
    <row r="345" s="95" customFormat="1" x14ac:dyDescent="0.2"/>
    <row r="346" s="95" customFormat="1" x14ac:dyDescent="0.2"/>
    <row r="347" s="95" customFormat="1" x14ac:dyDescent="0.2"/>
    <row r="348" s="95" customFormat="1" x14ac:dyDescent="0.2"/>
    <row r="349" s="95" customFormat="1" x14ac:dyDescent="0.2"/>
    <row r="350" s="95" customFormat="1" x14ac:dyDescent="0.2"/>
    <row r="351" s="95" customFormat="1" x14ac:dyDescent="0.2"/>
    <row r="352" s="95" customFormat="1" x14ac:dyDescent="0.2"/>
    <row r="353" s="95" customFormat="1" x14ac:dyDescent="0.2"/>
    <row r="354" s="95" customFormat="1" x14ac:dyDescent="0.2"/>
    <row r="355" s="95" customFormat="1" x14ac:dyDescent="0.2"/>
    <row r="356" s="95" customFormat="1" x14ac:dyDescent="0.2"/>
    <row r="357" s="95" customFormat="1" x14ac:dyDescent="0.2"/>
    <row r="358" s="95" customFormat="1" x14ac:dyDescent="0.2"/>
    <row r="359" s="95" customFormat="1" x14ac:dyDescent="0.2"/>
    <row r="360" s="95" customFormat="1" x14ac:dyDescent="0.2"/>
    <row r="361" s="95" customFormat="1" x14ac:dyDescent="0.2"/>
    <row r="362" s="95" customFormat="1" x14ac:dyDescent="0.2"/>
    <row r="363" s="95" customFormat="1" x14ac:dyDescent="0.2"/>
    <row r="364" s="95" customFormat="1" x14ac:dyDescent="0.2"/>
    <row r="365" s="95" customFormat="1" x14ac:dyDescent="0.2"/>
    <row r="366" s="95" customFormat="1" x14ac:dyDescent="0.2"/>
    <row r="367" s="95" customFormat="1" x14ac:dyDescent="0.2"/>
    <row r="368" s="95" customFormat="1" x14ac:dyDescent="0.2"/>
    <row r="369" s="95" customFormat="1" x14ac:dyDescent="0.2"/>
    <row r="370" s="95" customFormat="1" x14ac:dyDescent="0.2"/>
    <row r="371" s="95" customFormat="1" x14ac:dyDescent="0.2"/>
    <row r="372" s="95" customFormat="1" x14ac:dyDescent="0.2"/>
    <row r="373" s="95" customFormat="1" x14ac:dyDescent="0.2"/>
    <row r="374" s="95" customFormat="1" x14ac:dyDescent="0.2"/>
    <row r="375" s="95" customFormat="1" x14ac:dyDescent="0.2"/>
    <row r="376" s="95" customFormat="1" x14ac:dyDescent="0.2"/>
    <row r="377" s="95" customFormat="1" x14ac:dyDescent="0.2"/>
    <row r="378" s="95" customFormat="1" x14ac:dyDescent="0.2"/>
    <row r="379" s="95" customFormat="1" x14ac:dyDescent="0.2"/>
    <row r="380" s="95" customFormat="1" x14ac:dyDescent="0.2"/>
    <row r="381" s="95" customFormat="1" x14ac:dyDescent="0.2"/>
    <row r="382" s="95" customFormat="1" x14ac:dyDescent="0.2"/>
    <row r="383" s="95" customFormat="1" x14ac:dyDescent="0.2"/>
    <row r="384" s="95" customFormat="1" x14ac:dyDescent="0.2"/>
    <row r="385" s="95" customFormat="1" x14ac:dyDescent="0.2"/>
    <row r="386" s="95" customFormat="1" x14ac:dyDescent="0.2"/>
    <row r="387" s="95" customFormat="1" x14ac:dyDescent="0.2"/>
    <row r="388" s="95" customFormat="1" x14ac:dyDescent="0.2"/>
    <row r="389" s="95" customFormat="1" x14ac:dyDescent="0.2"/>
    <row r="390" s="95" customFormat="1" x14ac:dyDescent="0.2"/>
    <row r="391" s="95" customFormat="1" x14ac:dyDescent="0.2"/>
    <row r="392" s="95" customFormat="1" x14ac:dyDescent="0.2"/>
    <row r="393" s="95" customFormat="1" x14ac:dyDescent="0.2"/>
    <row r="394" s="95" customFormat="1" x14ac:dyDescent="0.2"/>
    <row r="395" s="95" customFormat="1" x14ac:dyDescent="0.2"/>
    <row r="396" s="95" customFormat="1" x14ac:dyDescent="0.2"/>
    <row r="397" s="95" customFormat="1" x14ac:dyDescent="0.2"/>
    <row r="398" s="95" customFormat="1" x14ac:dyDescent="0.2"/>
    <row r="399" s="95" customFormat="1" x14ac:dyDescent="0.2"/>
    <row r="400" s="95" customFormat="1" x14ac:dyDescent="0.2"/>
    <row r="401" s="95" customFormat="1" x14ac:dyDescent="0.2"/>
    <row r="402" s="95" customFormat="1" x14ac:dyDescent="0.2"/>
    <row r="403" s="95" customFormat="1" x14ac:dyDescent="0.2"/>
    <row r="404" s="95" customFormat="1" x14ac:dyDescent="0.2"/>
    <row r="405" s="95" customFormat="1" x14ac:dyDescent="0.2"/>
    <row r="406" s="95" customFormat="1" x14ac:dyDescent="0.2"/>
    <row r="407" s="95" customFormat="1" x14ac:dyDescent="0.2"/>
    <row r="408" s="95" customFormat="1" x14ac:dyDescent="0.2"/>
    <row r="409" s="95" customFormat="1" x14ac:dyDescent="0.2"/>
    <row r="410" s="95" customFormat="1" x14ac:dyDescent="0.2"/>
    <row r="411" s="95" customFormat="1" x14ac:dyDescent="0.2"/>
    <row r="412" s="95" customFormat="1" x14ac:dyDescent="0.2"/>
    <row r="413" s="95" customFormat="1" x14ac:dyDescent="0.2"/>
    <row r="414" s="95" customFormat="1" x14ac:dyDescent="0.2"/>
    <row r="415" s="95" customFormat="1" x14ac:dyDescent="0.2"/>
    <row r="416" s="95" customFormat="1" x14ac:dyDescent="0.2"/>
  </sheetData>
  <sheetProtection algorithmName="SHA-512" hashValue="qxiqIKEyRh3Xu6EaClJjZjoczFCja8O5FkUTA+xBIadQMoB2H+Sn9wQdkekVXFdaCdkQWE60Kf9BboN1o00s2Q==" saltValue="yOn0k3ccNVv7WA/VpbHaVA==" spinCount="100000" sheet="1" objects="1" scenarios="1" selectLockedCells="1"/>
  <mergeCells count="17">
    <mergeCell ref="A67:A72"/>
    <mergeCell ref="A20:H20"/>
    <mergeCell ref="H7:H15"/>
    <mergeCell ref="H4:H6"/>
    <mergeCell ref="C14:G14"/>
    <mergeCell ref="A13:A14"/>
    <mergeCell ref="A5:A6"/>
    <mergeCell ref="B5:B6"/>
    <mergeCell ref="C5:C6"/>
    <mergeCell ref="A4:G4"/>
    <mergeCell ref="C15:G15"/>
    <mergeCell ref="C13:G13"/>
    <mergeCell ref="A1:H2"/>
    <mergeCell ref="A23:A38"/>
    <mergeCell ref="A40:A42"/>
    <mergeCell ref="A44:A56"/>
    <mergeCell ref="A58:A65"/>
  </mergeCells>
  <conditionalFormatting sqref="D22">
    <cfRule type="expression" dxfId="174" priority="85">
      <formula>$C22="Least"</formula>
    </cfRule>
  </conditionalFormatting>
  <conditionalFormatting sqref="E22">
    <cfRule type="expression" dxfId="173" priority="70">
      <formula>$C22="Moderate"</formula>
    </cfRule>
  </conditionalFormatting>
  <conditionalFormatting sqref="F22">
    <cfRule type="expression" dxfId="172" priority="62">
      <formula>$C22="Most"</formula>
    </cfRule>
  </conditionalFormatting>
  <conditionalFormatting sqref="D23:D72">
    <cfRule type="expression" dxfId="171" priority="4">
      <formula>$C23="Least"</formula>
    </cfRule>
  </conditionalFormatting>
  <conditionalFormatting sqref="E23:E72">
    <cfRule type="expression" dxfId="170" priority="3">
      <formula>$C23="Moderate"</formula>
    </cfRule>
  </conditionalFormatting>
  <conditionalFormatting sqref="F23:F72">
    <cfRule type="expression" dxfId="169" priority="2">
      <formula>$C23="Most"</formula>
    </cfRule>
  </conditionalFormatting>
  <dataValidations count="2">
    <dataValidation type="list" allowBlank="1" showErrorMessage="1" promptTitle="Select" sqref="G22:G72" xr:uid="{DD144488-63AA-4FA1-9CE0-05793CFE574D}">
      <formula1>$C$16:$G$16</formula1>
    </dataValidation>
    <dataValidation type="list" allowBlank="1" showInputMessage="1" showErrorMessage="1" sqref="C14:G14" xr:uid="{FF6A3037-8488-48CE-9ECD-41F06ABE7001}">
      <formula1>$C$16:$F$16</formula1>
    </dataValidation>
  </dataValidations>
  <pageMargins left="0.7" right="0.7" top="0.75" bottom="0.75" header="0.3" footer="0.3"/>
  <pageSetup paperSize="9" scale="54" fitToHeight="10" orientation="landscape" horizontalDpi="0" verticalDpi="0" r:id="rId1"/>
  <headerFooter>
    <oddHeader>&amp;L&amp;G&amp;R&amp;"-,Regular"HKMA CFI C-RAF Assessment Tool</oddHeader>
    <oddFooter>&amp;L&amp;"-,Regular"© Cyber Security Training Company Limited. All rights reserved. Use of this tool requires written authorization.&amp;R&amp;"-,Regular"Page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E98C6-557C-4C64-B8E7-2488986ACA03}">
  <sheetPr>
    <tabColor rgb="FFFFFF00"/>
    <pageSetUpPr fitToPage="1"/>
  </sheetPr>
  <dimension ref="A1:CN819"/>
  <sheetViews>
    <sheetView zoomScale="60" zoomScaleNormal="60" workbookViewId="0">
      <selection activeCell="G3" sqref="G3"/>
    </sheetView>
  </sheetViews>
  <sheetFormatPr defaultColWidth="9.33203125" defaultRowHeight="12.75" x14ac:dyDescent="0.2"/>
  <cols>
    <col min="1" max="1" width="38.33203125" style="92" customWidth="1"/>
    <col min="2" max="2" width="38.5" style="92" bestFit="1" customWidth="1"/>
    <col min="3" max="3" width="59.6640625" style="92" bestFit="1" customWidth="1"/>
    <col min="4" max="4" width="23.5" style="92" customWidth="1"/>
    <col min="5" max="5" width="17.6640625" style="92" customWidth="1"/>
    <col min="6" max="6" width="46.33203125" style="92" customWidth="1"/>
    <col min="7" max="7" width="22.6640625" style="94" customWidth="1"/>
    <col min="8" max="8" width="62.5" style="94" customWidth="1"/>
    <col min="9" max="92" width="9.33203125" style="93"/>
    <col min="93" max="16384" width="9.33203125" style="92"/>
  </cols>
  <sheetData>
    <row r="1" spans="1:92" ht="15.75" x14ac:dyDescent="0.2">
      <c r="A1" s="149" t="s">
        <v>250</v>
      </c>
      <c r="B1" s="149"/>
      <c r="C1" s="149"/>
      <c r="D1" s="149"/>
      <c r="E1" s="149"/>
      <c r="F1" s="149"/>
      <c r="G1" s="149"/>
      <c r="H1" s="149"/>
    </row>
    <row r="2" spans="1:92" s="91" customFormat="1" ht="78.75" x14ac:dyDescent="0.2">
      <c r="A2" s="108" t="s">
        <v>251</v>
      </c>
      <c r="B2" s="109" t="s">
        <v>252</v>
      </c>
      <c r="C2" s="109" t="s">
        <v>253</v>
      </c>
      <c r="D2" s="101" t="s">
        <v>254</v>
      </c>
      <c r="E2" s="109" t="s">
        <v>255</v>
      </c>
      <c r="F2" s="109" t="s">
        <v>256</v>
      </c>
      <c r="G2" s="100" t="s">
        <v>257</v>
      </c>
      <c r="H2" s="100" t="s">
        <v>258</v>
      </c>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row>
    <row r="3" spans="1:92" ht="51" x14ac:dyDescent="0.2">
      <c r="A3" s="111" t="s">
        <v>259</v>
      </c>
      <c r="B3" s="111" t="s">
        <v>260</v>
      </c>
      <c r="C3" s="111" t="s">
        <v>261</v>
      </c>
      <c r="D3" s="111" t="s">
        <v>25</v>
      </c>
      <c r="E3" s="111" t="s">
        <v>262</v>
      </c>
      <c r="F3" s="111" t="s">
        <v>263</v>
      </c>
      <c r="G3" s="112" t="s">
        <v>20</v>
      </c>
      <c r="H3" s="112"/>
    </row>
    <row r="4" spans="1:92" ht="63.75" x14ac:dyDescent="0.2">
      <c r="A4" s="111" t="s">
        <v>259</v>
      </c>
      <c r="B4" s="111" t="s">
        <v>260</v>
      </c>
      <c r="C4" s="111" t="s">
        <v>261</v>
      </c>
      <c r="D4" s="111" t="s">
        <v>23</v>
      </c>
      <c r="E4" s="111" t="s">
        <v>264</v>
      </c>
      <c r="F4" s="111" t="s">
        <v>265</v>
      </c>
      <c r="G4" s="112" t="s">
        <v>20</v>
      </c>
      <c r="H4" s="112"/>
    </row>
    <row r="5" spans="1:92" ht="102" x14ac:dyDescent="0.2">
      <c r="A5" s="111" t="s">
        <v>259</v>
      </c>
      <c r="B5" s="111" t="s">
        <v>260</v>
      </c>
      <c r="C5" s="111" t="s">
        <v>261</v>
      </c>
      <c r="D5" s="111" t="s">
        <v>23</v>
      </c>
      <c r="E5" s="111" t="s">
        <v>266</v>
      </c>
      <c r="F5" s="111" t="s">
        <v>267</v>
      </c>
      <c r="G5" s="112" t="s">
        <v>20</v>
      </c>
      <c r="H5" s="112"/>
    </row>
    <row r="6" spans="1:92" ht="38.25" x14ac:dyDescent="0.2">
      <c r="A6" s="111" t="s">
        <v>259</v>
      </c>
      <c r="B6" s="111" t="s">
        <v>260</v>
      </c>
      <c r="C6" s="111" t="s">
        <v>261</v>
      </c>
      <c r="D6" s="111" t="s">
        <v>24</v>
      </c>
      <c r="E6" s="111" t="s">
        <v>268</v>
      </c>
      <c r="F6" s="111" t="s">
        <v>269</v>
      </c>
      <c r="G6" s="112" t="s">
        <v>20</v>
      </c>
      <c r="H6" s="112"/>
    </row>
    <row r="7" spans="1:92" ht="63.75" x14ac:dyDescent="0.2">
      <c r="A7" s="111" t="s">
        <v>259</v>
      </c>
      <c r="B7" s="111" t="s">
        <v>260</v>
      </c>
      <c r="C7" s="111" t="s">
        <v>261</v>
      </c>
      <c r="D7" s="111" t="s">
        <v>25</v>
      </c>
      <c r="E7" s="111" t="s">
        <v>270</v>
      </c>
      <c r="F7" s="111" t="s">
        <v>271</v>
      </c>
      <c r="G7" s="112" t="s">
        <v>20</v>
      </c>
      <c r="H7" s="112"/>
    </row>
    <row r="8" spans="1:92" ht="38.25" x14ac:dyDescent="0.2">
      <c r="A8" s="111" t="s">
        <v>259</v>
      </c>
      <c r="B8" s="111" t="s">
        <v>260</v>
      </c>
      <c r="C8" s="111" t="s">
        <v>261</v>
      </c>
      <c r="D8" s="111" t="s">
        <v>24</v>
      </c>
      <c r="E8" s="111" t="s">
        <v>272</v>
      </c>
      <c r="F8" s="111" t="s">
        <v>273</v>
      </c>
      <c r="G8" s="112" t="s">
        <v>20</v>
      </c>
      <c r="H8" s="112"/>
    </row>
    <row r="9" spans="1:92" ht="38.25" x14ac:dyDescent="0.2">
      <c r="A9" s="111" t="s">
        <v>259</v>
      </c>
      <c r="B9" s="111" t="s">
        <v>260</v>
      </c>
      <c r="C9" s="111" t="s">
        <v>261</v>
      </c>
      <c r="D9" s="111" t="s">
        <v>25</v>
      </c>
      <c r="E9" s="111" t="s">
        <v>274</v>
      </c>
      <c r="F9" s="111" t="s">
        <v>275</v>
      </c>
      <c r="G9" s="112" t="s">
        <v>20</v>
      </c>
      <c r="H9" s="112"/>
    </row>
    <row r="10" spans="1:92" ht="51" x14ac:dyDescent="0.2">
      <c r="A10" s="111" t="s">
        <v>259</v>
      </c>
      <c r="B10" s="111" t="s">
        <v>260</v>
      </c>
      <c r="C10" s="111" t="s">
        <v>261</v>
      </c>
      <c r="D10" s="111" t="s">
        <v>24</v>
      </c>
      <c r="E10" s="111" t="s">
        <v>276</v>
      </c>
      <c r="F10" s="111" t="s">
        <v>277</v>
      </c>
      <c r="G10" s="112" t="s">
        <v>20</v>
      </c>
      <c r="H10" s="112"/>
    </row>
    <row r="11" spans="1:92" ht="51" x14ac:dyDescent="0.2">
      <c r="A11" s="111" t="s">
        <v>259</v>
      </c>
      <c r="B11" s="111" t="s">
        <v>260</v>
      </c>
      <c r="C11" s="111" t="s">
        <v>261</v>
      </c>
      <c r="D11" s="111" t="s">
        <v>25</v>
      </c>
      <c r="E11" s="111" t="s">
        <v>278</v>
      </c>
      <c r="F11" s="111" t="s">
        <v>279</v>
      </c>
      <c r="G11" s="112" t="s">
        <v>20</v>
      </c>
      <c r="H11" s="112"/>
    </row>
    <row r="12" spans="1:92" ht="51" x14ac:dyDescent="0.2">
      <c r="A12" s="111" t="s">
        <v>259</v>
      </c>
      <c r="B12" s="111" t="s">
        <v>260</v>
      </c>
      <c r="C12" s="111" t="s">
        <v>261</v>
      </c>
      <c r="D12" s="111" t="s">
        <v>24</v>
      </c>
      <c r="E12" s="111" t="s">
        <v>280</v>
      </c>
      <c r="F12" s="111" t="s">
        <v>281</v>
      </c>
      <c r="G12" s="112" t="s">
        <v>20</v>
      </c>
      <c r="H12" s="112"/>
    </row>
    <row r="13" spans="1:92" ht="51" x14ac:dyDescent="0.2">
      <c r="A13" s="111" t="s">
        <v>259</v>
      </c>
      <c r="B13" s="111" t="s">
        <v>260</v>
      </c>
      <c r="C13" s="111" t="s">
        <v>282</v>
      </c>
      <c r="D13" s="111" t="s">
        <v>25</v>
      </c>
      <c r="E13" s="111" t="s">
        <v>283</v>
      </c>
      <c r="F13" s="111" t="s">
        <v>284</v>
      </c>
      <c r="G13" s="112" t="s">
        <v>20</v>
      </c>
      <c r="H13" s="112"/>
    </row>
    <row r="14" spans="1:92" ht="38.25" x14ac:dyDescent="0.2">
      <c r="A14" s="111" t="s">
        <v>259</v>
      </c>
      <c r="B14" s="111" t="s">
        <v>260</v>
      </c>
      <c r="C14" s="111" t="s">
        <v>282</v>
      </c>
      <c r="D14" s="111" t="s">
        <v>23</v>
      </c>
      <c r="E14" s="111" t="s">
        <v>285</v>
      </c>
      <c r="F14" s="111" t="s">
        <v>286</v>
      </c>
      <c r="G14" s="112" t="s">
        <v>20</v>
      </c>
      <c r="H14" s="112"/>
    </row>
    <row r="15" spans="1:92" ht="63.75" x14ac:dyDescent="0.2">
      <c r="A15" s="111" t="s">
        <v>259</v>
      </c>
      <c r="B15" s="111" t="s">
        <v>260</v>
      </c>
      <c r="C15" s="111" t="s">
        <v>282</v>
      </c>
      <c r="D15" s="111" t="s">
        <v>24</v>
      </c>
      <c r="E15" s="111" t="s">
        <v>287</v>
      </c>
      <c r="F15" s="111" t="s">
        <v>288</v>
      </c>
      <c r="G15" s="112" t="s">
        <v>20</v>
      </c>
      <c r="H15" s="112"/>
    </row>
    <row r="16" spans="1:92" ht="51" x14ac:dyDescent="0.2">
      <c r="A16" s="111" t="s">
        <v>259</v>
      </c>
      <c r="B16" s="111" t="s">
        <v>260</v>
      </c>
      <c r="C16" s="111" t="s">
        <v>282</v>
      </c>
      <c r="D16" s="111" t="s">
        <v>25</v>
      </c>
      <c r="E16" s="111" t="s">
        <v>289</v>
      </c>
      <c r="F16" s="111" t="s">
        <v>290</v>
      </c>
      <c r="G16" s="112" t="s">
        <v>20</v>
      </c>
      <c r="H16" s="112"/>
    </row>
    <row r="17" spans="1:8" ht="63.75" x14ac:dyDescent="0.2">
      <c r="A17" s="111" t="s">
        <v>259</v>
      </c>
      <c r="B17" s="111" t="s">
        <v>260</v>
      </c>
      <c r="C17" s="111" t="s">
        <v>282</v>
      </c>
      <c r="D17" s="111" t="s">
        <v>23</v>
      </c>
      <c r="E17" s="111" t="s">
        <v>291</v>
      </c>
      <c r="F17" s="111" t="s">
        <v>292</v>
      </c>
      <c r="G17" s="112" t="s">
        <v>20</v>
      </c>
      <c r="H17" s="112"/>
    </row>
    <row r="18" spans="1:8" ht="63.75" x14ac:dyDescent="0.2">
      <c r="A18" s="111" t="s">
        <v>259</v>
      </c>
      <c r="B18" s="111" t="s">
        <v>260</v>
      </c>
      <c r="C18" s="111" t="s">
        <v>293</v>
      </c>
      <c r="D18" s="111" t="s">
        <v>25</v>
      </c>
      <c r="E18" s="111" t="s">
        <v>294</v>
      </c>
      <c r="F18" s="111" t="s">
        <v>295</v>
      </c>
      <c r="G18" s="112" t="s">
        <v>20</v>
      </c>
      <c r="H18" s="112"/>
    </row>
    <row r="19" spans="1:8" ht="63.75" x14ac:dyDescent="0.2">
      <c r="A19" s="111" t="s">
        <v>259</v>
      </c>
      <c r="B19" s="111" t="s">
        <v>260</v>
      </c>
      <c r="C19" s="111" t="s">
        <v>293</v>
      </c>
      <c r="D19" s="111" t="s">
        <v>23</v>
      </c>
      <c r="E19" s="111" t="s">
        <v>296</v>
      </c>
      <c r="F19" s="111" t="s">
        <v>297</v>
      </c>
      <c r="G19" s="112" t="s">
        <v>20</v>
      </c>
      <c r="H19" s="112"/>
    </row>
    <row r="20" spans="1:8" ht="63.75" x14ac:dyDescent="0.2">
      <c r="A20" s="111" t="s">
        <v>259</v>
      </c>
      <c r="B20" s="111" t="s">
        <v>260</v>
      </c>
      <c r="C20" s="111" t="s">
        <v>293</v>
      </c>
      <c r="D20" s="111" t="s">
        <v>24</v>
      </c>
      <c r="E20" s="111" t="s">
        <v>298</v>
      </c>
      <c r="F20" s="111" t="s">
        <v>299</v>
      </c>
      <c r="G20" s="112" t="s">
        <v>20</v>
      </c>
      <c r="H20" s="112"/>
    </row>
    <row r="21" spans="1:8" ht="51" x14ac:dyDescent="0.2">
      <c r="A21" s="111" t="s">
        <v>259</v>
      </c>
      <c r="B21" s="111" t="s">
        <v>300</v>
      </c>
      <c r="C21" s="111" t="s">
        <v>301</v>
      </c>
      <c r="D21" s="111" t="s">
        <v>25</v>
      </c>
      <c r="E21" s="111" t="s">
        <v>302</v>
      </c>
      <c r="F21" s="111" t="s">
        <v>303</v>
      </c>
      <c r="G21" s="112" t="s">
        <v>20</v>
      </c>
      <c r="H21" s="112"/>
    </row>
    <row r="22" spans="1:8" ht="38.25" x14ac:dyDescent="0.2">
      <c r="A22" s="111" t="s">
        <v>259</v>
      </c>
      <c r="B22" s="111" t="s">
        <v>300</v>
      </c>
      <c r="C22" s="111" t="s">
        <v>301</v>
      </c>
      <c r="D22" s="111" t="s">
        <v>23</v>
      </c>
      <c r="E22" s="111" t="s">
        <v>304</v>
      </c>
      <c r="F22" s="111" t="s">
        <v>305</v>
      </c>
      <c r="G22" s="112" t="s">
        <v>20</v>
      </c>
      <c r="H22" s="112"/>
    </row>
    <row r="23" spans="1:8" ht="25.5" x14ac:dyDescent="0.2">
      <c r="A23" s="111" t="s">
        <v>259</v>
      </c>
      <c r="B23" s="111" t="s">
        <v>300</v>
      </c>
      <c r="C23" s="111" t="s">
        <v>301</v>
      </c>
      <c r="D23" s="111" t="s">
        <v>24</v>
      </c>
      <c r="E23" s="111" t="s">
        <v>306</v>
      </c>
      <c r="F23" s="111" t="s">
        <v>307</v>
      </c>
      <c r="G23" s="112" t="s">
        <v>20</v>
      </c>
      <c r="H23" s="112"/>
    </row>
    <row r="24" spans="1:8" ht="38.25" x14ac:dyDescent="0.2">
      <c r="A24" s="111" t="s">
        <v>259</v>
      </c>
      <c r="B24" s="111" t="s">
        <v>300</v>
      </c>
      <c r="C24" s="111" t="s">
        <v>301</v>
      </c>
      <c r="D24" s="111" t="s">
        <v>25</v>
      </c>
      <c r="E24" s="111" t="s">
        <v>308</v>
      </c>
      <c r="F24" s="111" t="s">
        <v>309</v>
      </c>
      <c r="G24" s="112" t="s">
        <v>20</v>
      </c>
      <c r="H24" s="112"/>
    </row>
    <row r="25" spans="1:8" ht="25.5" x14ac:dyDescent="0.2">
      <c r="A25" s="111" t="s">
        <v>259</v>
      </c>
      <c r="B25" s="111" t="s">
        <v>300</v>
      </c>
      <c r="C25" s="111" t="s">
        <v>301</v>
      </c>
      <c r="D25" s="111" t="s">
        <v>23</v>
      </c>
      <c r="E25" s="111" t="s">
        <v>310</v>
      </c>
      <c r="F25" s="111" t="s">
        <v>311</v>
      </c>
      <c r="G25" s="112" t="s">
        <v>20</v>
      </c>
      <c r="H25" s="112"/>
    </row>
    <row r="26" spans="1:8" ht="38.25" x14ac:dyDescent="0.2">
      <c r="A26" s="111" t="s">
        <v>259</v>
      </c>
      <c r="B26" s="111" t="s">
        <v>300</v>
      </c>
      <c r="C26" s="111" t="s">
        <v>301</v>
      </c>
      <c r="D26" s="111" t="s">
        <v>24</v>
      </c>
      <c r="E26" s="111" t="s">
        <v>312</v>
      </c>
      <c r="F26" s="111" t="s">
        <v>313</v>
      </c>
      <c r="G26" s="112" t="s">
        <v>20</v>
      </c>
      <c r="H26" s="112"/>
    </row>
    <row r="27" spans="1:8" ht="25.5" x14ac:dyDescent="0.2">
      <c r="A27" s="111" t="s">
        <v>259</v>
      </c>
      <c r="B27" s="111" t="s">
        <v>300</v>
      </c>
      <c r="C27" s="111" t="s">
        <v>301</v>
      </c>
      <c r="D27" s="111" t="s">
        <v>25</v>
      </c>
      <c r="E27" s="111" t="s">
        <v>314</v>
      </c>
      <c r="F27" s="111" t="s">
        <v>315</v>
      </c>
      <c r="G27" s="112" t="s">
        <v>20</v>
      </c>
      <c r="H27" s="112"/>
    </row>
    <row r="28" spans="1:8" ht="38.25" x14ac:dyDescent="0.2">
      <c r="A28" s="111" t="s">
        <v>259</v>
      </c>
      <c r="B28" s="111" t="s">
        <v>300</v>
      </c>
      <c r="C28" s="111" t="s">
        <v>301</v>
      </c>
      <c r="D28" s="111" t="s">
        <v>25</v>
      </c>
      <c r="E28" s="111" t="s">
        <v>316</v>
      </c>
      <c r="F28" s="111" t="s">
        <v>317</v>
      </c>
      <c r="G28" s="112" t="s">
        <v>20</v>
      </c>
      <c r="H28" s="112"/>
    </row>
    <row r="29" spans="1:8" ht="51" x14ac:dyDescent="0.2">
      <c r="A29" s="111" t="s">
        <v>259</v>
      </c>
      <c r="B29" s="111" t="s">
        <v>300</v>
      </c>
      <c r="C29" s="111" t="s">
        <v>318</v>
      </c>
      <c r="D29" s="111" t="s">
        <v>25</v>
      </c>
      <c r="E29" s="111" t="s">
        <v>319</v>
      </c>
      <c r="F29" s="111" t="s">
        <v>320</v>
      </c>
      <c r="G29" s="112" t="s">
        <v>20</v>
      </c>
      <c r="H29" s="112"/>
    </row>
    <row r="30" spans="1:8" ht="38.25" x14ac:dyDescent="0.2">
      <c r="A30" s="111" t="s">
        <v>259</v>
      </c>
      <c r="B30" s="111" t="s">
        <v>300</v>
      </c>
      <c r="C30" s="111" t="s">
        <v>318</v>
      </c>
      <c r="D30" s="111" t="s">
        <v>23</v>
      </c>
      <c r="E30" s="111" t="s">
        <v>321</v>
      </c>
      <c r="F30" s="111" t="s">
        <v>322</v>
      </c>
      <c r="G30" s="112" t="s">
        <v>20</v>
      </c>
      <c r="H30" s="112"/>
    </row>
    <row r="31" spans="1:8" ht="38.25" x14ac:dyDescent="0.2">
      <c r="A31" s="111" t="s">
        <v>259</v>
      </c>
      <c r="B31" s="111" t="s">
        <v>300</v>
      </c>
      <c r="C31" s="111" t="s">
        <v>318</v>
      </c>
      <c r="D31" s="111" t="s">
        <v>24</v>
      </c>
      <c r="E31" s="111" t="s">
        <v>323</v>
      </c>
      <c r="F31" s="111" t="s">
        <v>324</v>
      </c>
      <c r="G31" s="112" t="s">
        <v>20</v>
      </c>
      <c r="H31" s="112"/>
    </row>
    <row r="32" spans="1:8" ht="51" x14ac:dyDescent="0.2">
      <c r="A32" s="111" t="s">
        <v>259</v>
      </c>
      <c r="B32" s="111" t="s">
        <v>300</v>
      </c>
      <c r="C32" s="111" t="s">
        <v>318</v>
      </c>
      <c r="D32" s="111" t="s">
        <v>25</v>
      </c>
      <c r="E32" s="111" t="s">
        <v>325</v>
      </c>
      <c r="F32" s="111" t="s">
        <v>326</v>
      </c>
      <c r="G32" s="112" t="s">
        <v>20</v>
      </c>
      <c r="H32" s="112"/>
    </row>
    <row r="33" spans="1:8" ht="38.25" x14ac:dyDescent="0.2">
      <c r="A33" s="111" t="s">
        <v>259</v>
      </c>
      <c r="B33" s="111" t="s">
        <v>300</v>
      </c>
      <c r="C33" s="111" t="s">
        <v>318</v>
      </c>
      <c r="D33" s="111" t="s">
        <v>23</v>
      </c>
      <c r="E33" s="111" t="s">
        <v>327</v>
      </c>
      <c r="F33" s="111" t="s">
        <v>328</v>
      </c>
      <c r="G33" s="112" t="s">
        <v>20</v>
      </c>
      <c r="H33" s="112"/>
    </row>
    <row r="34" spans="1:8" ht="38.25" x14ac:dyDescent="0.2">
      <c r="A34" s="111" t="s">
        <v>259</v>
      </c>
      <c r="B34" s="111" t="s">
        <v>300</v>
      </c>
      <c r="C34" s="111" t="s">
        <v>318</v>
      </c>
      <c r="D34" s="111" t="s">
        <v>23</v>
      </c>
      <c r="E34" s="111" t="s">
        <v>329</v>
      </c>
      <c r="F34" s="111" t="s">
        <v>330</v>
      </c>
      <c r="G34" s="112" t="s">
        <v>20</v>
      </c>
      <c r="H34" s="112"/>
    </row>
    <row r="35" spans="1:8" ht="63.75" x14ac:dyDescent="0.2">
      <c r="A35" s="111" t="s">
        <v>259</v>
      </c>
      <c r="B35" s="111" t="s">
        <v>331</v>
      </c>
      <c r="C35" s="111" t="s">
        <v>332</v>
      </c>
      <c r="D35" s="111" t="s">
        <v>25</v>
      </c>
      <c r="E35" s="111" t="s">
        <v>333</v>
      </c>
      <c r="F35" s="111" t="s">
        <v>334</v>
      </c>
      <c r="G35" s="112" t="s">
        <v>20</v>
      </c>
      <c r="H35" s="112"/>
    </row>
    <row r="36" spans="1:8" ht="25.5" x14ac:dyDescent="0.2">
      <c r="A36" s="111" t="s">
        <v>259</v>
      </c>
      <c r="B36" s="111" t="s">
        <v>331</v>
      </c>
      <c r="C36" s="111" t="s">
        <v>332</v>
      </c>
      <c r="D36" s="111" t="s">
        <v>23</v>
      </c>
      <c r="E36" s="111" t="s">
        <v>335</v>
      </c>
      <c r="F36" s="111" t="s">
        <v>336</v>
      </c>
      <c r="G36" s="112" t="s">
        <v>20</v>
      </c>
      <c r="H36" s="112"/>
    </row>
    <row r="37" spans="1:8" ht="38.25" x14ac:dyDescent="0.2">
      <c r="A37" s="111" t="s">
        <v>259</v>
      </c>
      <c r="B37" s="111" t="s">
        <v>331</v>
      </c>
      <c r="C37" s="111" t="s">
        <v>332</v>
      </c>
      <c r="D37" s="111" t="s">
        <v>24</v>
      </c>
      <c r="E37" s="111" t="s">
        <v>337</v>
      </c>
      <c r="F37" s="111" t="s">
        <v>338</v>
      </c>
      <c r="G37" s="112" t="s">
        <v>20</v>
      </c>
      <c r="H37" s="112"/>
    </row>
    <row r="38" spans="1:8" ht="89.25" x14ac:dyDescent="0.2">
      <c r="A38" s="111" t="s">
        <v>259</v>
      </c>
      <c r="B38" s="111" t="s">
        <v>331</v>
      </c>
      <c r="C38" s="111" t="s">
        <v>332</v>
      </c>
      <c r="D38" s="111" t="s">
        <v>24</v>
      </c>
      <c r="E38" s="111" t="s">
        <v>339</v>
      </c>
      <c r="F38" s="111" t="s">
        <v>340</v>
      </c>
      <c r="G38" s="112" t="s">
        <v>20</v>
      </c>
      <c r="H38" s="112"/>
    </row>
    <row r="39" spans="1:8" ht="38.25" x14ac:dyDescent="0.2">
      <c r="A39" s="111" t="s">
        <v>259</v>
      </c>
      <c r="B39" s="111" t="s">
        <v>331</v>
      </c>
      <c r="C39" s="111" t="s">
        <v>341</v>
      </c>
      <c r="D39" s="111" t="s">
        <v>25</v>
      </c>
      <c r="E39" s="111" t="s">
        <v>342</v>
      </c>
      <c r="F39" s="111" t="s">
        <v>343</v>
      </c>
      <c r="G39" s="112" t="s">
        <v>20</v>
      </c>
      <c r="H39" s="112"/>
    </row>
    <row r="40" spans="1:8" ht="51" x14ac:dyDescent="0.2">
      <c r="A40" s="111" t="s">
        <v>259</v>
      </c>
      <c r="B40" s="111" t="s">
        <v>331</v>
      </c>
      <c r="C40" s="111" t="s">
        <v>341</v>
      </c>
      <c r="D40" s="111" t="s">
        <v>23</v>
      </c>
      <c r="E40" s="111" t="s">
        <v>344</v>
      </c>
      <c r="F40" s="111" t="s">
        <v>345</v>
      </c>
      <c r="G40" s="112" t="s">
        <v>20</v>
      </c>
      <c r="H40" s="112"/>
    </row>
    <row r="41" spans="1:8" ht="51" x14ac:dyDescent="0.2">
      <c r="A41" s="111" t="s">
        <v>259</v>
      </c>
      <c r="B41" s="111" t="s">
        <v>331</v>
      </c>
      <c r="C41" s="111" t="s">
        <v>341</v>
      </c>
      <c r="D41" s="111" t="s">
        <v>24</v>
      </c>
      <c r="E41" s="111" t="s">
        <v>346</v>
      </c>
      <c r="F41" s="111" t="s">
        <v>347</v>
      </c>
      <c r="G41" s="112" t="s">
        <v>20</v>
      </c>
      <c r="H41" s="112"/>
    </row>
    <row r="42" spans="1:8" ht="25.5" x14ac:dyDescent="0.2">
      <c r="A42" s="111" t="s">
        <v>259</v>
      </c>
      <c r="B42" s="111" t="s">
        <v>331</v>
      </c>
      <c r="C42" s="111" t="s">
        <v>341</v>
      </c>
      <c r="D42" s="111" t="s">
        <v>25</v>
      </c>
      <c r="E42" s="111" t="s">
        <v>348</v>
      </c>
      <c r="F42" s="111" t="s">
        <v>349</v>
      </c>
      <c r="G42" s="112" t="s">
        <v>20</v>
      </c>
      <c r="H42" s="112"/>
    </row>
    <row r="43" spans="1:8" ht="38.25" x14ac:dyDescent="0.2">
      <c r="A43" s="111" t="s">
        <v>259</v>
      </c>
      <c r="B43" s="111" t="s">
        <v>331</v>
      </c>
      <c r="C43" s="111" t="s">
        <v>341</v>
      </c>
      <c r="D43" s="111" t="s">
        <v>23</v>
      </c>
      <c r="E43" s="111" t="s">
        <v>350</v>
      </c>
      <c r="F43" s="111" t="s">
        <v>351</v>
      </c>
      <c r="G43" s="112" t="s">
        <v>20</v>
      </c>
      <c r="H43" s="112"/>
    </row>
    <row r="44" spans="1:8" ht="38.25" x14ac:dyDescent="0.2">
      <c r="A44" s="111" t="s">
        <v>259</v>
      </c>
      <c r="B44" s="111" t="s">
        <v>331</v>
      </c>
      <c r="C44" s="111" t="s">
        <v>341</v>
      </c>
      <c r="D44" s="111" t="s">
        <v>24</v>
      </c>
      <c r="E44" s="111" t="s">
        <v>352</v>
      </c>
      <c r="F44" s="111" t="s">
        <v>353</v>
      </c>
      <c r="G44" s="112" t="s">
        <v>20</v>
      </c>
      <c r="H44" s="112"/>
    </row>
    <row r="45" spans="1:8" ht="51" x14ac:dyDescent="0.2">
      <c r="A45" s="111" t="s">
        <v>259</v>
      </c>
      <c r="B45" s="111" t="s">
        <v>331</v>
      </c>
      <c r="C45" s="111" t="s">
        <v>341</v>
      </c>
      <c r="D45" s="111" t="s">
        <v>25</v>
      </c>
      <c r="E45" s="111" t="s">
        <v>354</v>
      </c>
      <c r="F45" s="111" t="s">
        <v>355</v>
      </c>
      <c r="G45" s="112" t="s">
        <v>20</v>
      </c>
      <c r="H45" s="112"/>
    </row>
    <row r="46" spans="1:8" ht="51" x14ac:dyDescent="0.2">
      <c r="A46" s="111" t="s">
        <v>259</v>
      </c>
      <c r="B46" s="111" t="s">
        <v>331</v>
      </c>
      <c r="C46" s="111" t="s">
        <v>341</v>
      </c>
      <c r="D46" s="111" t="s">
        <v>23</v>
      </c>
      <c r="E46" s="111" t="s">
        <v>356</v>
      </c>
      <c r="F46" s="111" t="s">
        <v>357</v>
      </c>
      <c r="G46" s="112" t="s">
        <v>20</v>
      </c>
      <c r="H46" s="112"/>
    </row>
    <row r="47" spans="1:8" ht="25.5" x14ac:dyDescent="0.2">
      <c r="A47" s="111" t="s">
        <v>259</v>
      </c>
      <c r="B47" s="111" t="s">
        <v>331</v>
      </c>
      <c r="C47" s="111" t="s">
        <v>341</v>
      </c>
      <c r="D47" s="111" t="s">
        <v>24</v>
      </c>
      <c r="E47" s="111" t="s">
        <v>358</v>
      </c>
      <c r="F47" s="111" t="s">
        <v>359</v>
      </c>
      <c r="G47" s="112" t="s">
        <v>20</v>
      </c>
      <c r="H47" s="112"/>
    </row>
    <row r="48" spans="1:8" ht="25.5" x14ac:dyDescent="0.2">
      <c r="A48" s="111" t="s">
        <v>259</v>
      </c>
      <c r="B48" s="111" t="s">
        <v>331</v>
      </c>
      <c r="C48" s="111" t="s">
        <v>341</v>
      </c>
      <c r="D48" s="111" t="s">
        <v>25</v>
      </c>
      <c r="E48" s="111" t="s">
        <v>360</v>
      </c>
      <c r="F48" s="111" t="s">
        <v>361</v>
      </c>
      <c r="G48" s="112" t="s">
        <v>20</v>
      </c>
      <c r="H48" s="112"/>
    </row>
    <row r="49" spans="1:8" ht="38.25" x14ac:dyDescent="0.2">
      <c r="A49" s="111" t="s">
        <v>259</v>
      </c>
      <c r="B49" s="111" t="s">
        <v>331</v>
      </c>
      <c r="C49" s="111" t="s">
        <v>341</v>
      </c>
      <c r="D49" s="111" t="s">
        <v>23</v>
      </c>
      <c r="E49" s="111" t="s">
        <v>362</v>
      </c>
      <c r="F49" s="111" t="s">
        <v>363</v>
      </c>
      <c r="G49" s="112" t="s">
        <v>20</v>
      </c>
      <c r="H49" s="112"/>
    </row>
    <row r="50" spans="1:8" ht="51" x14ac:dyDescent="0.2">
      <c r="A50" s="111" t="s">
        <v>259</v>
      </c>
      <c r="B50" s="111" t="s">
        <v>364</v>
      </c>
      <c r="C50" s="111" t="s">
        <v>365</v>
      </c>
      <c r="D50" s="111" t="s">
        <v>25</v>
      </c>
      <c r="E50" s="111" t="s">
        <v>366</v>
      </c>
      <c r="F50" s="111" t="s">
        <v>367</v>
      </c>
      <c r="G50" s="112" t="s">
        <v>20</v>
      </c>
      <c r="H50" s="112"/>
    </row>
    <row r="51" spans="1:8" ht="76.5" x14ac:dyDescent="0.2">
      <c r="A51" s="111" t="s">
        <v>259</v>
      </c>
      <c r="B51" s="111" t="s">
        <v>364</v>
      </c>
      <c r="C51" s="111" t="s">
        <v>365</v>
      </c>
      <c r="D51" s="111" t="s">
        <v>23</v>
      </c>
      <c r="E51" s="111" t="s">
        <v>368</v>
      </c>
      <c r="F51" s="111" t="s">
        <v>369</v>
      </c>
      <c r="G51" s="112" t="s">
        <v>20</v>
      </c>
      <c r="H51" s="112"/>
    </row>
    <row r="52" spans="1:8" ht="51" x14ac:dyDescent="0.2">
      <c r="A52" s="111" t="s">
        <v>259</v>
      </c>
      <c r="B52" s="111" t="s">
        <v>364</v>
      </c>
      <c r="C52" s="111" t="s">
        <v>365</v>
      </c>
      <c r="D52" s="111" t="s">
        <v>24</v>
      </c>
      <c r="E52" s="111" t="s">
        <v>370</v>
      </c>
      <c r="F52" s="111" t="s">
        <v>371</v>
      </c>
      <c r="G52" s="112" t="s">
        <v>20</v>
      </c>
      <c r="H52" s="112"/>
    </row>
    <row r="53" spans="1:8" ht="38.25" x14ac:dyDescent="0.2">
      <c r="A53" s="111" t="s">
        <v>259</v>
      </c>
      <c r="B53" s="111" t="s">
        <v>364</v>
      </c>
      <c r="C53" s="111" t="s">
        <v>365</v>
      </c>
      <c r="D53" s="111" t="s">
        <v>25</v>
      </c>
      <c r="E53" s="111" t="s">
        <v>372</v>
      </c>
      <c r="F53" s="111" t="s">
        <v>373</v>
      </c>
      <c r="G53" s="112" t="s">
        <v>20</v>
      </c>
      <c r="H53" s="112"/>
    </row>
    <row r="54" spans="1:8" ht="38.25" x14ac:dyDescent="0.2">
      <c r="A54" s="111" t="s">
        <v>259</v>
      </c>
      <c r="B54" s="111" t="s">
        <v>364</v>
      </c>
      <c r="C54" s="111" t="s">
        <v>365</v>
      </c>
      <c r="D54" s="111" t="s">
        <v>23</v>
      </c>
      <c r="E54" s="111" t="s">
        <v>374</v>
      </c>
      <c r="F54" s="111" t="s">
        <v>375</v>
      </c>
      <c r="G54" s="112" t="s">
        <v>20</v>
      </c>
      <c r="H54" s="112"/>
    </row>
    <row r="55" spans="1:8" ht="25.5" x14ac:dyDescent="0.2">
      <c r="A55" s="111" t="s">
        <v>259</v>
      </c>
      <c r="B55" s="111" t="s">
        <v>364</v>
      </c>
      <c r="C55" s="111" t="s">
        <v>365</v>
      </c>
      <c r="D55" s="111" t="s">
        <v>24</v>
      </c>
      <c r="E55" s="111" t="s">
        <v>376</v>
      </c>
      <c r="F55" s="111" t="s">
        <v>377</v>
      </c>
      <c r="G55" s="112" t="s">
        <v>20</v>
      </c>
      <c r="H55" s="112"/>
    </row>
    <row r="56" spans="1:8" ht="38.25" x14ac:dyDescent="0.2">
      <c r="A56" s="111" t="s">
        <v>259</v>
      </c>
      <c r="B56" s="111" t="s">
        <v>364</v>
      </c>
      <c r="C56" s="111" t="s">
        <v>365</v>
      </c>
      <c r="D56" s="111" t="s">
        <v>23</v>
      </c>
      <c r="E56" s="111" t="s">
        <v>378</v>
      </c>
      <c r="F56" s="111" t="s">
        <v>379</v>
      </c>
      <c r="G56" s="112" t="s">
        <v>20</v>
      </c>
      <c r="H56" s="112"/>
    </row>
    <row r="57" spans="1:8" ht="51" x14ac:dyDescent="0.2">
      <c r="A57" s="111" t="s">
        <v>259</v>
      </c>
      <c r="B57" s="111" t="s">
        <v>364</v>
      </c>
      <c r="C57" s="111" t="s">
        <v>365</v>
      </c>
      <c r="D57" s="111" t="s">
        <v>23</v>
      </c>
      <c r="E57" s="111" t="s">
        <v>380</v>
      </c>
      <c r="F57" s="111" t="s">
        <v>381</v>
      </c>
      <c r="G57" s="112" t="s">
        <v>20</v>
      </c>
      <c r="H57" s="112"/>
    </row>
    <row r="58" spans="1:8" ht="51" x14ac:dyDescent="0.2">
      <c r="A58" s="111" t="s">
        <v>259</v>
      </c>
      <c r="B58" s="111" t="s">
        <v>364</v>
      </c>
      <c r="C58" s="111" t="s">
        <v>365</v>
      </c>
      <c r="D58" s="111" t="s">
        <v>23</v>
      </c>
      <c r="E58" s="111" t="s">
        <v>382</v>
      </c>
      <c r="F58" s="111" t="s">
        <v>383</v>
      </c>
      <c r="G58" s="112" t="s">
        <v>20</v>
      </c>
      <c r="H58" s="112"/>
    </row>
    <row r="59" spans="1:8" ht="63.75" x14ac:dyDescent="0.2">
      <c r="A59" s="111" t="s">
        <v>259</v>
      </c>
      <c r="B59" s="111" t="s">
        <v>364</v>
      </c>
      <c r="C59" s="111" t="s">
        <v>384</v>
      </c>
      <c r="D59" s="111" t="s">
        <v>25</v>
      </c>
      <c r="E59" s="111" t="s">
        <v>385</v>
      </c>
      <c r="F59" s="111" t="s">
        <v>386</v>
      </c>
      <c r="G59" s="112" t="s">
        <v>20</v>
      </c>
      <c r="H59" s="112"/>
    </row>
    <row r="60" spans="1:8" ht="38.25" x14ac:dyDescent="0.2">
      <c r="A60" s="111" t="s">
        <v>259</v>
      </c>
      <c r="B60" s="111" t="s">
        <v>364</v>
      </c>
      <c r="C60" s="111" t="s">
        <v>384</v>
      </c>
      <c r="D60" s="111" t="s">
        <v>23</v>
      </c>
      <c r="E60" s="111" t="s">
        <v>387</v>
      </c>
      <c r="F60" s="111" t="s">
        <v>388</v>
      </c>
      <c r="G60" s="112" t="s">
        <v>20</v>
      </c>
      <c r="H60" s="112"/>
    </row>
    <row r="61" spans="1:8" ht="51" x14ac:dyDescent="0.2">
      <c r="A61" s="111" t="s">
        <v>259</v>
      </c>
      <c r="B61" s="111" t="s">
        <v>364</v>
      </c>
      <c r="C61" s="111" t="s">
        <v>384</v>
      </c>
      <c r="D61" s="111" t="s">
        <v>24</v>
      </c>
      <c r="E61" s="111" t="s">
        <v>389</v>
      </c>
      <c r="F61" s="111" t="s">
        <v>390</v>
      </c>
      <c r="G61" s="112" t="s">
        <v>20</v>
      </c>
      <c r="H61" s="112"/>
    </row>
    <row r="62" spans="1:8" ht="38.25" x14ac:dyDescent="0.2">
      <c r="A62" s="111" t="s">
        <v>259</v>
      </c>
      <c r="B62" s="111" t="s">
        <v>391</v>
      </c>
      <c r="C62" s="111" t="s">
        <v>392</v>
      </c>
      <c r="D62" s="111" t="s">
        <v>25</v>
      </c>
      <c r="E62" s="111" t="s">
        <v>393</v>
      </c>
      <c r="F62" s="111" t="s">
        <v>394</v>
      </c>
      <c r="G62" s="112" t="s">
        <v>20</v>
      </c>
      <c r="H62" s="112"/>
    </row>
    <row r="63" spans="1:8" ht="25.5" x14ac:dyDescent="0.2">
      <c r="A63" s="111" t="s">
        <v>259</v>
      </c>
      <c r="B63" s="111" t="s">
        <v>391</v>
      </c>
      <c r="C63" s="111" t="s">
        <v>392</v>
      </c>
      <c r="D63" s="111" t="s">
        <v>23</v>
      </c>
      <c r="E63" s="111" t="s">
        <v>395</v>
      </c>
      <c r="F63" s="111" t="s">
        <v>396</v>
      </c>
      <c r="G63" s="112" t="s">
        <v>20</v>
      </c>
      <c r="H63" s="112"/>
    </row>
    <row r="64" spans="1:8" ht="38.25" x14ac:dyDescent="0.2">
      <c r="A64" s="111" t="s">
        <v>259</v>
      </c>
      <c r="B64" s="111" t="s">
        <v>391</v>
      </c>
      <c r="C64" s="111" t="s">
        <v>392</v>
      </c>
      <c r="D64" s="111" t="s">
        <v>24</v>
      </c>
      <c r="E64" s="111" t="s">
        <v>397</v>
      </c>
      <c r="F64" s="111" t="s">
        <v>398</v>
      </c>
      <c r="G64" s="112" t="s">
        <v>20</v>
      </c>
      <c r="H64" s="112"/>
    </row>
    <row r="65" spans="1:8" ht="51" x14ac:dyDescent="0.2">
      <c r="A65" s="111" t="s">
        <v>259</v>
      </c>
      <c r="B65" s="111" t="s">
        <v>391</v>
      </c>
      <c r="C65" s="111" t="s">
        <v>392</v>
      </c>
      <c r="D65" s="111" t="s">
        <v>23</v>
      </c>
      <c r="E65" s="111" t="s">
        <v>399</v>
      </c>
      <c r="F65" s="111" t="s">
        <v>400</v>
      </c>
      <c r="G65" s="112" t="s">
        <v>20</v>
      </c>
      <c r="H65" s="112"/>
    </row>
    <row r="66" spans="1:8" ht="51" x14ac:dyDescent="0.2">
      <c r="A66" s="111" t="s">
        <v>259</v>
      </c>
      <c r="B66" s="111" t="s">
        <v>391</v>
      </c>
      <c r="C66" s="111" t="s">
        <v>392</v>
      </c>
      <c r="D66" s="111" t="s">
        <v>24</v>
      </c>
      <c r="E66" s="111" t="s">
        <v>401</v>
      </c>
      <c r="F66" s="111" t="s">
        <v>402</v>
      </c>
      <c r="G66" s="112" t="s">
        <v>20</v>
      </c>
      <c r="H66" s="112"/>
    </row>
    <row r="67" spans="1:8" ht="51" x14ac:dyDescent="0.2">
      <c r="A67" s="111" t="s">
        <v>259</v>
      </c>
      <c r="B67" s="111" t="s">
        <v>391</v>
      </c>
      <c r="C67" s="111" t="s">
        <v>392</v>
      </c>
      <c r="D67" s="111" t="s">
        <v>25</v>
      </c>
      <c r="E67" s="111" t="s">
        <v>403</v>
      </c>
      <c r="F67" s="111" t="s">
        <v>404</v>
      </c>
      <c r="G67" s="112" t="s">
        <v>20</v>
      </c>
      <c r="H67" s="112"/>
    </row>
    <row r="68" spans="1:8" ht="38.25" x14ac:dyDescent="0.2">
      <c r="A68" s="111" t="s">
        <v>259</v>
      </c>
      <c r="B68" s="111" t="s">
        <v>391</v>
      </c>
      <c r="C68" s="111" t="s">
        <v>392</v>
      </c>
      <c r="D68" s="111" t="s">
        <v>23</v>
      </c>
      <c r="E68" s="111" t="s">
        <v>405</v>
      </c>
      <c r="F68" s="111" t="s">
        <v>406</v>
      </c>
      <c r="G68" s="112" t="s">
        <v>20</v>
      </c>
      <c r="H68" s="112"/>
    </row>
    <row r="69" spans="1:8" ht="63.75" x14ac:dyDescent="0.2">
      <c r="A69" s="111" t="s">
        <v>259</v>
      </c>
      <c r="B69" s="111" t="s">
        <v>391</v>
      </c>
      <c r="C69" s="111" t="s">
        <v>392</v>
      </c>
      <c r="D69" s="111" t="s">
        <v>24</v>
      </c>
      <c r="E69" s="111" t="s">
        <v>407</v>
      </c>
      <c r="F69" s="111" t="s">
        <v>408</v>
      </c>
      <c r="G69" s="112" t="s">
        <v>20</v>
      </c>
      <c r="H69" s="112"/>
    </row>
    <row r="70" spans="1:8" ht="76.5" x14ac:dyDescent="0.2">
      <c r="A70" s="111" t="s">
        <v>259</v>
      </c>
      <c r="B70" s="111" t="s">
        <v>391</v>
      </c>
      <c r="C70" s="111" t="s">
        <v>392</v>
      </c>
      <c r="D70" s="111" t="s">
        <v>25</v>
      </c>
      <c r="E70" s="111" t="s">
        <v>409</v>
      </c>
      <c r="F70" s="111" t="s">
        <v>410</v>
      </c>
      <c r="G70" s="112" t="s">
        <v>20</v>
      </c>
      <c r="H70" s="112"/>
    </row>
    <row r="71" spans="1:8" ht="25.5" x14ac:dyDescent="0.2">
      <c r="A71" s="111" t="s">
        <v>259</v>
      </c>
      <c r="B71" s="111" t="s">
        <v>391</v>
      </c>
      <c r="C71" s="111" t="s">
        <v>392</v>
      </c>
      <c r="D71" s="111" t="s">
        <v>24</v>
      </c>
      <c r="E71" s="111" t="s">
        <v>411</v>
      </c>
      <c r="F71" s="111" t="s">
        <v>412</v>
      </c>
      <c r="G71" s="112" t="s">
        <v>20</v>
      </c>
      <c r="H71" s="112"/>
    </row>
    <row r="72" spans="1:8" ht="38.25" x14ac:dyDescent="0.2">
      <c r="A72" s="111" t="s">
        <v>259</v>
      </c>
      <c r="B72" s="111" t="s">
        <v>391</v>
      </c>
      <c r="C72" s="111" t="s">
        <v>413</v>
      </c>
      <c r="D72" s="111" t="s">
        <v>25</v>
      </c>
      <c r="E72" s="111" t="s">
        <v>414</v>
      </c>
      <c r="F72" s="111" t="s">
        <v>415</v>
      </c>
      <c r="G72" s="112" t="s">
        <v>20</v>
      </c>
      <c r="H72" s="112"/>
    </row>
    <row r="73" spans="1:8" ht="51" x14ac:dyDescent="0.2">
      <c r="A73" s="111" t="s">
        <v>259</v>
      </c>
      <c r="B73" s="111" t="s">
        <v>391</v>
      </c>
      <c r="C73" s="111" t="s">
        <v>413</v>
      </c>
      <c r="D73" s="111" t="s">
        <v>23</v>
      </c>
      <c r="E73" s="111" t="s">
        <v>416</v>
      </c>
      <c r="F73" s="111" t="s">
        <v>417</v>
      </c>
      <c r="G73" s="112" t="s">
        <v>20</v>
      </c>
      <c r="H73" s="112"/>
    </row>
    <row r="74" spans="1:8" ht="51" x14ac:dyDescent="0.2">
      <c r="A74" s="111" t="s">
        <v>259</v>
      </c>
      <c r="B74" s="111" t="s">
        <v>391</v>
      </c>
      <c r="C74" s="111" t="s">
        <v>413</v>
      </c>
      <c r="D74" s="111" t="s">
        <v>24</v>
      </c>
      <c r="E74" s="111" t="s">
        <v>418</v>
      </c>
      <c r="F74" s="111" t="s">
        <v>419</v>
      </c>
      <c r="G74" s="112" t="s">
        <v>20</v>
      </c>
      <c r="H74" s="112"/>
    </row>
    <row r="75" spans="1:8" ht="51" x14ac:dyDescent="0.2">
      <c r="A75" s="111" t="s">
        <v>259</v>
      </c>
      <c r="B75" s="111" t="s">
        <v>391</v>
      </c>
      <c r="C75" s="111" t="s">
        <v>413</v>
      </c>
      <c r="D75" s="111" t="s">
        <v>25</v>
      </c>
      <c r="E75" s="111" t="s">
        <v>420</v>
      </c>
      <c r="F75" s="111" t="s">
        <v>421</v>
      </c>
      <c r="G75" s="112" t="s">
        <v>20</v>
      </c>
      <c r="H75" s="112"/>
    </row>
    <row r="76" spans="1:8" ht="51" x14ac:dyDescent="0.2">
      <c r="A76" s="111" t="s">
        <v>259</v>
      </c>
      <c r="B76" s="111" t="s">
        <v>391</v>
      </c>
      <c r="C76" s="111" t="s">
        <v>413</v>
      </c>
      <c r="D76" s="111" t="s">
        <v>23</v>
      </c>
      <c r="E76" s="111" t="s">
        <v>422</v>
      </c>
      <c r="F76" s="111" t="s">
        <v>423</v>
      </c>
      <c r="G76" s="112" t="s">
        <v>20</v>
      </c>
      <c r="H76" s="112"/>
    </row>
    <row r="77" spans="1:8" ht="51" x14ac:dyDescent="0.2">
      <c r="A77" s="111" t="s">
        <v>259</v>
      </c>
      <c r="B77" s="111" t="s">
        <v>391</v>
      </c>
      <c r="C77" s="111" t="s">
        <v>413</v>
      </c>
      <c r="D77" s="111" t="s">
        <v>24</v>
      </c>
      <c r="E77" s="111" t="s">
        <v>424</v>
      </c>
      <c r="F77" s="111" t="s">
        <v>425</v>
      </c>
      <c r="G77" s="112" t="s">
        <v>20</v>
      </c>
      <c r="H77" s="112"/>
    </row>
    <row r="78" spans="1:8" ht="25.5" x14ac:dyDescent="0.2">
      <c r="A78" s="111" t="s">
        <v>259</v>
      </c>
      <c r="B78" s="111" t="s">
        <v>391</v>
      </c>
      <c r="C78" s="111" t="s">
        <v>413</v>
      </c>
      <c r="D78" s="111" t="s">
        <v>23</v>
      </c>
      <c r="E78" s="111" t="s">
        <v>426</v>
      </c>
      <c r="F78" s="111" t="s">
        <v>427</v>
      </c>
      <c r="G78" s="112" t="s">
        <v>20</v>
      </c>
      <c r="H78" s="112"/>
    </row>
    <row r="79" spans="1:8" ht="38.25" x14ac:dyDescent="0.2">
      <c r="A79" s="111" t="s">
        <v>259</v>
      </c>
      <c r="B79" s="111" t="s">
        <v>391</v>
      </c>
      <c r="C79" s="111" t="s">
        <v>413</v>
      </c>
      <c r="D79" s="111" t="s">
        <v>24</v>
      </c>
      <c r="E79" s="111" t="s">
        <v>428</v>
      </c>
      <c r="F79" s="111" t="s">
        <v>429</v>
      </c>
      <c r="G79" s="112" t="s">
        <v>20</v>
      </c>
      <c r="H79" s="112"/>
    </row>
    <row r="80" spans="1:8" ht="51" x14ac:dyDescent="0.2">
      <c r="A80" s="111" t="s">
        <v>259</v>
      </c>
      <c r="B80" s="111" t="s">
        <v>391</v>
      </c>
      <c r="C80" s="111" t="s">
        <v>413</v>
      </c>
      <c r="D80" s="111" t="s">
        <v>23</v>
      </c>
      <c r="E80" s="111" t="s">
        <v>430</v>
      </c>
      <c r="F80" s="111" t="s">
        <v>431</v>
      </c>
      <c r="G80" s="112" t="s">
        <v>20</v>
      </c>
      <c r="H80" s="112"/>
    </row>
    <row r="81" spans="1:8" ht="25.5" x14ac:dyDescent="0.2">
      <c r="A81" s="111" t="s">
        <v>259</v>
      </c>
      <c r="B81" s="111" t="s">
        <v>391</v>
      </c>
      <c r="C81" s="111" t="s">
        <v>413</v>
      </c>
      <c r="D81" s="111" t="s">
        <v>24</v>
      </c>
      <c r="E81" s="111" t="s">
        <v>432</v>
      </c>
      <c r="F81" s="111" t="s">
        <v>433</v>
      </c>
      <c r="G81" s="112" t="s">
        <v>20</v>
      </c>
      <c r="H81" s="112"/>
    </row>
    <row r="82" spans="1:8" ht="51" x14ac:dyDescent="0.2">
      <c r="A82" s="111" t="s">
        <v>259</v>
      </c>
      <c r="B82" s="111" t="s">
        <v>391</v>
      </c>
      <c r="C82" s="111" t="s">
        <v>413</v>
      </c>
      <c r="D82" s="111" t="s">
        <v>23</v>
      </c>
      <c r="E82" s="111" t="s">
        <v>434</v>
      </c>
      <c r="F82" s="111" t="s">
        <v>435</v>
      </c>
      <c r="G82" s="112" t="s">
        <v>20</v>
      </c>
      <c r="H82" s="112"/>
    </row>
    <row r="83" spans="1:8" ht="38.25" x14ac:dyDescent="0.2">
      <c r="A83" s="111" t="s">
        <v>259</v>
      </c>
      <c r="B83" s="111" t="s">
        <v>391</v>
      </c>
      <c r="C83" s="111" t="s">
        <v>413</v>
      </c>
      <c r="D83" s="111" t="s">
        <v>23</v>
      </c>
      <c r="E83" s="111" t="s">
        <v>436</v>
      </c>
      <c r="F83" s="111" t="s">
        <v>437</v>
      </c>
      <c r="G83" s="112" t="s">
        <v>20</v>
      </c>
      <c r="H83" s="112"/>
    </row>
    <row r="84" spans="1:8" ht="38.25" x14ac:dyDescent="0.2">
      <c r="A84" s="111" t="s">
        <v>438</v>
      </c>
      <c r="B84" s="111" t="s">
        <v>439</v>
      </c>
      <c r="C84" s="111" t="s">
        <v>440</v>
      </c>
      <c r="D84" s="111" t="s">
        <v>25</v>
      </c>
      <c r="E84" s="111" t="s">
        <v>441</v>
      </c>
      <c r="F84" s="111" t="s">
        <v>442</v>
      </c>
      <c r="G84" s="112" t="s">
        <v>20</v>
      </c>
      <c r="H84" s="112"/>
    </row>
    <row r="85" spans="1:8" ht="51" x14ac:dyDescent="0.2">
      <c r="A85" s="111" t="s">
        <v>438</v>
      </c>
      <c r="B85" s="111" t="s">
        <v>439</v>
      </c>
      <c r="C85" s="111" t="s">
        <v>440</v>
      </c>
      <c r="D85" s="111" t="s">
        <v>23</v>
      </c>
      <c r="E85" s="111" t="s">
        <v>443</v>
      </c>
      <c r="F85" s="111" t="s">
        <v>444</v>
      </c>
      <c r="G85" s="112" t="s">
        <v>20</v>
      </c>
      <c r="H85" s="112"/>
    </row>
    <row r="86" spans="1:8" ht="51" x14ac:dyDescent="0.2">
      <c r="A86" s="111" t="s">
        <v>438</v>
      </c>
      <c r="B86" s="111" t="s">
        <v>439</v>
      </c>
      <c r="C86" s="111" t="s">
        <v>440</v>
      </c>
      <c r="D86" s="111" t="s">
        <v>24</v>
      </c>
      <c r="E86" s="111" t="s">
        <v>445</v>
      </c>
      <c r="F86" s="111" t="s">
        <v>446</v>
      </c>
      <c r="G86" s="112" t="s">
        <v>20</v>
      </c>
      <c r="H86" s="112"/>
    </row>
    <row r="87" spans="1:8" ht="38.25" x14ac:dyDescent="0.2">
      <c r="A87" s="111" t="s">
        <v>438</v>
      </c>
      <c r="B87" s="111" t="s">
        <v>439</v>
      </c>
      <c r="C87" s="111" t="s">
        <v>440</v>
      </c>
      <c r="D87" s="111" t="s">
        <v>25</v>
      </c>
      <c r="E87" s="111" t="s">
        <v>447</v>
      </c>
      <c r="F87" s="111" t="s">
        <v>448</v>
      </c>
      <c r="G87" s="112" t="s">
        <v>20</v>
      </c>
      <c r="H87" s="112"/>
    </row>
    <row r="88" spans="1:8" ht="51" x14ac:dyDescent="0.2">
      <c r="A88" s="111" t="s">
        <v>438</v>
      </c>
      <c r="B88" s="111" t="s">
        <v>439</v>
      </c>
      <c r="C88" s="111" t="s">
        <v>440</v>
      </c>
      <c r="D88" s="111" t="s">
        <v>23</v>
      </c>
      <c r="E88" s="111" t="s">
        <v>449</v>
      </c>
      <c r="F88" s="111" t="s">
        <v>450</v>
      </c>
      <c r="G88" s="112" t="s">
        <v>20</v>
      </c>
      <c r="H88" s="112"/>
    </row>
    <row r="89" spans="1:8" ht="51" x14ac:dyDescent="0.2">
      <c r="A89" s="111" t="s">
        <v>438</v>
      </c>
      <c r="B89" s="111" t="s">
        <v>439</v>
      </c>
      <c r="C89" s="111" t="s">
        <v>440</v>
      </c>
      <c r="D89" s="111" t="s">
        <v>24</v>
      </c>
      <c r="E89" s="111" t="s">
        <v>451</v>
      </c>
      <c r="F89" s="111" t="s">
        <v>452</v>
      </c>
      <c r="G89" s="112" t="s">
        <v>20</v>
      </c>
      <c r="H89" s="112"/>
    </row>
    <row r="90" spans="1:8" ht="38.25" x14ac:dyDescent="0.2">
      <c r="A90" s="111" t="s">
        <v>438</v>
      </c>
      <c r="B90" s="111" t="s">
        <v>439</v>
      </c>
      <c r="C90" s="111" t="s">
        <v>440</v>
      </c>
      <c r="D90" s="111" t="s">
        <v>25</v>
      </c>
      <c r="E90" s="111" t="s">
        <v>453</v>
      </c>
      <c r="F90" s="111" t="s">
        <v>454</v>
      </c>
      <c r="G90" s="112" t="s">
        <v>20</v>
      </c>
      <c r="H90" s="112"/>
    </row>
    <row r="91" spans="1:8" ht="25.5" x14ac:dyDescent="0.2">
      <c r="A91" s="111" t="s">
        <v>438</v>
      </c>
      <c r="B91" s="111" t="s">
        <v>439</v>
      </c>
      <c r="C91" s="111" t="s">
        <v>440</v>
      </c>
      <c r="D91" s="111" t="s">
        <v>23</v>
      </c>
      <c r="E91" s="111" t="s">
        <v>455</v>
      </c>
      <c r="F91" s="111" t="s">
        <v>456</v>
      </c>
      <c r="G91" s="112" t="s">
        <v>20</v>
      </c>
      <c r="H91" s="112"/>
    </row>
    <row r="92" spans="1:8" ht="51" x14ac:dyDescent="0.2">
      <c r="A92" s="111" t="s">
        <v>438</v>
      </c>
      <c r="B92" s="111" t="s">
        <v>439</v>
      </c>
      <c r="C92" s="111" t="s">
        <v>440</v>
      </c>
      <c r="D92" s="111" t="s">
        <v>24</v>
      </c>
      <c r="E92" s="111" t="s">
        <v>457</v>
      </c>
      <c r="F92" s="111" t="s">
        <v>458</v>
      </c>
      <c r="G92" s="112" t="s">
        <v>20</v>
      </c>
      <c r="H92" s="112"/>
    </row>
    <row r="93" spans="1:8" ht="51" x14ac:dyDescent="0.2">
      <c r="A93" s="111" t="s">
        <v>438</v>
      </c>
      <c r="B93" s="111" t="s">
        <v>439</v>
      </c>
      <c r="C93" s="111" t="s">
        <v>440</v>
      </c>
      <c r="D93" s="111" t="s">
        <v>25</v>
      </c>
      <c r="E93" s="111" t="s">
        <v>459</v>
      </c>
      <c r="F93" s="111" t="s">
        <v>460</v>
      </c>
      <c r="G93" s="112" t="s">
        <v>20</v>
      </c>
      <c r="H93" s="112"/>
    </row>
    <row r="94" spans="1:8" ht="51" x14ac:dyDescent="0.2">
      <c r="A94" s="111" t="s">
        <v>438</v>
      </c>
      <c r="B94" s="111" t="s">
        <v>439</v>
      </c>
      <c r="C94" s="111" t="s">
        <v>440</v>
      </c>
      <c r="D94" s="111" t="s">
        <v>23</v>
      </c>
      <c r="E94" s="111" t="s">
        <v>461</v>
      </c>
      <c r="F94" s="111" t="s">
        <v>462</v>
      </c>
      <c r="G94" s="112" t="s">
        <v>20</v>
      </c>
      <c r="H94" s="112"/>
    </row>
    <row r="95" spans="1:8" ht="51" x14ac:dyDescent="0.2">
      <c r="A95" s="111" t="s">
        <v>438</v>
      </c>
      <c r="B95" s="111" t="s">
        <v>439</v>
      </c>
      <c r="C95" s="111" t="s">
        <v>463</v>
      </c>
      <c r="D95" s="111" t="s">
        <v>24</v>
      </c>
      <c r="E95" s="111" t="s">
        <v>464</v>
      </c>
      <c r="F95" s="111" t="s">
        <v>465</v>
      </c>
      <c r="G95" s="112" t="s">
        <v>20</v>
      </c>
      <c r="H95" s="112"/>
    </row>
    <row r="96" spans="1:8" ht="51" x14ac:dyDescent="0.2">
      <c r="A96" s="111" t="s">
        <v>438</v>
      </c>
      <c r="B96" s="111" t="s">
        <v>439</v>
      </c>
      <c r="C96" s="111" t="s">
        <v>440</v>
      </c>
      <c r="D96" s="111" t="s">
        <v>23</v>
      </c>
      <c r="E96" s="111" t="s">
        <v>466</v>
      </c>
      <c r="F96" s="111" t="s">
        <v>467</v>
      </c>
      <c r="G96" s="112" t="s">
        <v>20</v>
      </c>
      <c r="H96" s="112"/>
    </row>
    <row r="97" spans="1:8" ht="38.25" x14ac:dyDescent="0.2">
      <c r="A97" s="111" t="s">
        <v>438</v>
      </c>
      <c r="B97" s="111" t="s">
        <v>439</v>
      </c>
      <c r="C97" s="111" t="s">
        <v>463</v>
      </c>
      <c r="D97" s="111" t="s">
        <v>25</v>
      </c>
      <c r="E97" s="111" t="s">
        <v>468</v>
      </c>
      <c r="F97" s="111" t="s">
        <v>469</v>
      </c>
      <c r="G97" s="112" t="s">
        <v>20</v>
      </c>
      <c r="H97" s="112"/>
    </row>
    <row r="98" spans="1:8" ht="51" x14ac:dyDescent="0.2">
      <c r="A98" s="111" t="s">
        <v>438</v>
      </c>
      <c r="B98" s="111" t="s">
        <v>439</v>
      </c>
      <c r="C98" s="111" t="s">
        <v>440</v>
      </c>
      <c r="D98" s="111" t="s">
        <v>23</v>
      </c>
      <c r="E98" s="111" t="s">
        <v>470</v>
      </c>
      <c r="F98" s="111" t="s">
        <v>471</v>
      </c>
      <c r="G98" s="112" t="s">
        <v>20</v>
      </c>
      <c r="H98" s="112"/>
    </row>
    <row r="99" spans="1:8" ht="38.25" x14ac:dyDescent="0.2">
      <c r="A99" s="111" t="s">
        <v>438</v>
      </c>
      <c r="B99" s="111" t="s">
        <v>472</v>
      </c>
      <c r="C99" s="111" t="s">
        <v>473</v>
      </c>
      <c r="D99" s="111" t="s">
        <v>25</v>
      </c>
      <c r="E99" s="111" t="s">
        <v>474</v>
      </c>
      <c r="F99" s="111" t="s">
        <v>475</v>
      </c>
      <c r="G99" s="112" t="s">
        <v>20</v>
      </c>
      <c r="H99" s="112"/>
    </row>
    <row r="100" spans="1:8" ht="51" x14ac:dyDescent="0.2">
      <c r="A100" s="111" t="s">
        <v>438</v>
      </c>
      <c r="B100" s="111" t="s">
        <v>472</v>
      </c>
      <c r="C100" s="111" t="s">
        <v>476</v>
      </c>
      <c r="D100" s="111" t="s">
        <v>25</v>
      </c>
      <c r="E100" s="111" t="s">
        <v>477</v>
      </c>
      <c r="F100" s="111" t="s">
        <v>478</v>
      </c>
      <c r="G100" s="112" t="s">
        <v>20</v>
      </c>
      <c r="H100" s="112"/>
    </row>
    <row r="101" spans="1:8" ht="38.25" x14ac:dyDescent="0.2">
      <c r="A101" s="111" t="s">
        <v>438</v>
      </c>
      <c r="B101" s="111" t="s">
        <v>472</v>
      </c>
      <c r="C101" s="111" t="s">
        <v>476</v>
      </c>
      <c r="D101" s="111" t="s">
        <v>23</v>
      </c>
      <c r="E101" s="111" t="s">
        <v>479</v>
      </c>
      <c r="F101" s="111" t="s">
        <v>480</v>
      </c>
      <c r="G101" s="112" t="s">
        <v>20</v>
      </c>
      <c r="H101" s="112"/>
    </row>
    <row r="102" spans="1:8" ht="38.25" x14ac:dyDescent="0.2">
      <c r="A102" s="111" t="s">
        <v>438</v>
      </c>
      <c r="B102" s="111" t="s">
        <v>472</v>
      </c>
      <c r="C102" s="111" t="s">
        <v>476</v>
      </c>
      <c r="D102" s="111" t="s">
        <v>24</v>
      </c>
      <c r="E102" s="111" t="s">
        <v>481</v>
      </c>
      <c r="F102" s="111" t="s">
        <v>482</v>
      </c>
      <c r="G102" s="112" t="s">
        <v>20</v>
      </c>
      <c r="H102" s="112"/>
    </row>
    <row r="103" spans="1:8" ht="51" x14ac:dyDescent="0.2">
      <c r="A103" s="111" t="s">
        <v>438</v>
      </c>
      <c r="B103" s="111" t="s">
        <v>472</v>
      </c>
      <c r="C103" s="111" t="s">
        <v>473</v>
      </c>
      <c r="D103" s="111" t="s">
        <v>24</v>
      </c>
      <c r="E103" s="111" t="s">
        <v>483</v>
      </c>
      <c r="F103" s="111" t="s">
        <v>484</v>
      </c>
      <c r="G103" s="112" t="s">
        <v>20</v>
      </c>
      <c r="H103" s="112"/>
    </row>
    <row r="104" spans="1:8" ht="89.25" x14ac:dyDescent="0.2">
      <c r="A104" s="111" t="s">
        <v>438</v>
      </c>
      <c r="B104" s="111" t="s">
        <v>472</v>
      </c>
      <c r="C104" s="111" t="s">
        <v>473</v>
      </c>
      <c r="D104" s="111" t="s">
        <v>23</v>
      </c>
      <c r="E104" s="111" t="s">
        <v>485</v>
      </c>
      <c r="F104" s="111" t="s">
        <v>486</v>
      </c>
      <c r="G104" s="112" t="s">
        <v>20</v>
      </c>
      <c r="H104" s="112"/>
    </row>
    <row r="105" spans="1:8" ht="51" x14ac:dyDescent="0.2">
      <c r="A105" s="111" t="s">
        <v>438</v>
      </c>
      <c r="B105" s="111" t="s">
        <v>472</v>
      </c>
      <c r="C105" s="111" t="s">
        <v>473</v>
      </c>
      <c r="D105" s="111" t="s">
        <v>23</v>
      </c>
      <c r="E105" s="111" t="s">
        <v>487</v>
      </c>
      <c r="F105" s="111" t="s">
        <v>488</v>
      </c>
      <c r="G105" s="112" t="s">
        <v>20</v>
      </c>
      <c r="H105" s="112"/>
    </row>
    <row r="106" spans="1:8" ht="38.25" x14ac:dyDescent="0.2">
      <c r="A106" s="111" t="s">
        <v>438</v>
      </c>
      <c r="B106" s="111" t="s">
        <v>472</v>
      </c>
      <c r="C106" s="111" t="s">
        <v>473</v>
      </c>
      <c r="D106" s="111" t="s">
        <v>24</v>
      </c>
      <c r="E106" s="111" t="s">
        <v>489</v>
      </c>
      <c r="F106" s="111" t="s">
        <v>490</v>
      </c>
      <c r="G106" s="112" t="s">
        <v>20</v>
      </c>
      <c r="H106" s="112"/>
    </row>
    <row r="107" spans="1:8" ht="51" x14ac:dyDescent="0.2">
      <c r="A107" s="111" t="s">
        <v>491</v>
      </c>
      <c r="B107" s="111" t="s">
        <v>492</v>
      </c>
      <c r="C107" s="111" t="s">
        <v>493</v>
      </c>
      <c r="D107" s="111" t="s">
        <v>25</v>
      </c>
      <c r="E107" s="111" t="s">
        <v>494</v>
      </c>
      <c r="F107" s="111" t="s">
        <v>495</v>
      </c>
      <c r="G107" s="112" t="s">
        <v>20</v>
      </c>
      <c r="H107" s="112"/>
    </row>
    <row r="108" spans="1:8" ht="25.5" x14ac:dyDescent="0.2">
      <c r="A108" s="111" t="s">
        <v>491</v>
      </c>
      <c r="B108" s="111" t="s">
        <v>492</v>
      </c>
      <c r="C108" s="111" t="s">
        <v>493</v>
      </c>
      <c r="D108" s="111" t="s">
        <v>23</v>
      </c>
      <c r="E108" s="111" t="s">
        <v>496</v>
      </c>
      <c r="F108" s="111" t="s">
        <v>497</v>
      </c>
      <c r="G108" s="112" t="s">
        <v>20</v>
      </c>
      <c r="H108" s="112"/>
    </row>
    <row r="109" spans="1:8" ht="63.75" x14ac:dyDescent="0.2">
      <c r="A109" s="111" t="s">
        <v>491</v>
      </c>
      <c r="B109" s="111" t="s">
        <v>492</v>
      </c>
      <c r="C109" s="111" t="s">
        <v>493</v>
      </c>
      <c r="D109" s="111" t="s">
        <v>24</v>
      </c>
      <c r="E109" s="111" t="s">
        <v>498</v>
      </c>
      <c r="F109" s="111" t="s">
        <v>499</v>
      </c>
      <c r="G109" s="112" t="s">
        <v>20</v>
      </c>
      <c r="H109" s="112"/>
    </row>
    <row r="110" spans="1:8" ht="38.25" x14ac:dyDescent="0.2">
      <c r="A110" s="111" t="s">
        <v>491</v>
      </c>
      <c r="B110" s="111" t="s">
        <v>492</v>
      </c>
      <c r="C110" s="111" t="s">
        <v>493</v>
      </c>
      <c r="D110" s="111" t="s">
        <v>23</v>
      </c>
      <c r="E110" s="111" t="s">
        <v>500</v>
      </c>
      <c r="F110" s="111" t="s">
        <v>501</v>
      </c>
      <c r="G110" s="112" t="s">
        <v>20</v>
      </c>
      <c r="H110" s="112"/>
    </row>
    <row r="111" spans="1:8" ht="25.5" x14ac:dyDescent="0.2">
      <c r="A111" s="111" t="s">
        <v>491</v>
      </c>
      <c r="B111" s="111" t="s">
        <v>492</v>
      </c>
      <c r="C111" s="111" t="s">
        <v>493</v>
      </c>
      <c r="D111" s="111" t="s">
        <v>23</v>
      </c>
      <c r="E111" s="111" t="s">
        <v>502</v>
      </c>
      <c r="F111" s="111" t="s">
        <v>503</v>
      </c>
      <c r="G111" s="112" t="s">
        <v>20</v>
      </c>
      <c r="H111" s="112"/>
    </row>
    <row r="112" spans="1:8" ht="25.5" x14ac:dyDescent="0.2">
      <c r="A112" s="111" t="s">
        <v>491</v>
      </c>
      <c r="B112" s="111" t="s">
        <v>492</v>
      </c>
      <c r="C112" s="111" t="s">
        <v>493</v>
      </c>
      <c r="D112" s="111" t="s">
        <v>23</v>
      </c>
      <c r="E112" s="111" t="s">
        <v>504</v>
      </c>
      <c r="F112" s="111" t="s">
        <v>505</v>
      </c>
      <c r="G112" s="112" t="s">
        <v>20</v>
      </c>
      <c r="H112" s="112"/>
    </row>
    <row r="113" spans="1:8" ht="51" x14ac:dyDescent="0.2">
      <c r="A113" s="111" t="s">
        <v>491</v>
      </c>
      <c r="B113" s="111" t="s">
        <v>492</v>
      </c>
      <c r="C113" s="111" t="s">
        <v>493</v>
      </c>
      <c r="D113" s="111" t="s">
        <v>25</v>
      </c>
      <c r="E113" s="111" t="s">
        <v>506</v>
      </c>
      <c r="F113" s="111" t="s">
        <v>507</v>
      </c>
      <c r="G113" s="112" t="s">
        <v>20</v>
      </c>
      <c r="H113" s="112"/>
    </row>
    <row r="114" spans="1:8" ht="25.5" x14ac:dyDescent="0.2">
      <c r="A114" s="111" t="s">
        <v>491</v>
      </c>
      <c r="B114" s="111" t="s">
        <v>492</v>
      </c>
      <c r="C114" s="111" t="s">
        <v>493</v>
      </c>
      <c r="D114" s="111" t="s">
        <v>23</v>
      </c>
      <c r="E114" s="111" t="s">
        <v>508</v>
      </c>
      <c r="F114" s="111" t="s">
        <v>509</v>
      </c>
      <c r="G114" s="112" t="s">
        <v>20</v>
      </c>
      <c r="H114" s="112"/>
    </row>
    <row r="115" spans="1:8" ht="38.25" x14ac:dyDescent="0.2">
      <c r="A115" s="111" t="s">
        <v>491</v>
      </c>
      <c r="B115" s="111" t="s">
        <v>492</v>
      </c>
      <c r="C115" s="111" t="s">
        <v>493</v>
      </c>
      <c r="D115" s="111" t="s">
        <v>24</v>
      </c>
      <c r="E115" s="111" t="s">
        <v>510</v>
      </c>
      <c r="F115" s="111" t="s">
        <v>511</v>
      </c>
      <c r="G115" s="112" t="s">
        <v>20</v>
      </c>
      <c r="H115" s="112"/>
    </row>
    <row r="116" spans="1:8" ht="51" x14ac:dyDescent="0.2">
      <c r="A116" s="111" t="s">
        <v>491</v>
      </c>
      <c r="B116" s="111" t="s">
        <v>492</v>
      </c>
      <c r="C116" s="111" t="s">
        <v>493</v>
      </c>
      <c r="D116" s="111" t="s">
        <v>23</v>
      </c>
      <c r="E116" s="111" t="s">
        <v>512</v>
      </c>
      <c r="F116" s="111" t="s">
        <v>513</v>
      </c>
      <c r="G116" s="112" t="s">
        <v>20</v>
      </c>
      <c r="H116" s="112"/>
    </row>
    <row r="117" spans="1:8" ht="76.5" x14ac:dyDescent="0.2">
      <c r="A117" s="111" t="s">
        <v>491</v>
      </c>
      <c r="B117" s="111" t="s">
        <v>492</v>
      </c>
      <c r="C117" s="111" t="s">
        <v>493</v>
      </c>
      <c r="D117" s="111" t="s">
        <v>24</v>
      </c>
      <c r="E117" s="111" t="s">
        <v>514</v>
      </c>
      <c r="F117" s="111" t="s">
        <v>515</v>
      </c>
      <c r="G117" s="112" t="s">
        <v>20</v>
      </c>
      <c r="H117" s="112"/>
    </row>
    <row r="118" spans="1:8" ht="38.25" x14ac:dyDescent="0.2">
      <c r="A118" s="111" t="s">
        <v>491</v>
      </c>
      <c r="B118" s="111" t="s">
        <v>492</v>
      </c>
      <c r="C118" s="111" t="s">
        <v>493</v>
      </c>
      <c r="D118" s="111" t="s">
        <v>23</v>
      </c>
      <c r="E118" s="111" t="s">
        <v>516</v>
      </c>
      <c r="F118" s="111" t="s">
        <v>517</v>
      </c>
      <c r="G118" s="112" t="s">
        <v>20</v>
      </c>
      <c r="H118" s="112"/>
    </row>
    <row r="119" spans="1:8" ht="38.25" x14ac:dyDescent="0.2">
      <c r="A119" s="111" t="s">
        <v>491</v>
      </c>
      <c r="B119" s="111" t="s">
        <v>492</v>
      </c>
      <c r="C119" s="111" t="s">
        <v>493</v>
      </c>
      <c r="D119" s="111" t="s">
        <v>24</v>
      </c>
      <c r="E119" s="111" t="s">
        <v>518</v>
      </c>
      <c r="F119" s="111" t="s">
        <v>519</v>
      </c>
      <c r="G119" s="112" t="s">
        <v>20</v>
      </c>
      <c r="H119" s="112"/>
    </row>
    <row r="120" spans="1:8" ht="38.25" x14ac:dyDescent="0.2">
      <c r="A120" s="111" t="s">
        <v>491</v>
      </c>
      <c r="B120" s="111" t="s">
        <v>492</v>
      </c>
      <c r="C120" s="111" t="s">
        <v>493</v>
      </c>
      <c r="D120" s="111" t="s">
        <v>23</v>
      </c>
      <c r="E120" s="111" t="s">
        <v>520</v>
      </c>
      <c r="F120" s="111" t="s">
        <v>521</v>
      </c>
      <c r="G120" s="112" t="s">
        <v>20</v>
      </c>
      <c r="H120" s="112"/>
    </row>
    <row r="121" spans="1:8" ht="51" x14ac:dyDescent="0.2">
      <c r="A121" s="111" t="s">
        <v>491</v>
      </c>
      <c r="B121" s="111" t="s">
        <v>492</v>
      </c>
      <c r="C121" s="111" t="s">
        <v>493</v>
      </c>
      <c r="D121" s="111" t="s">
        <v>24</v>
      </c>
      <c r="E121" s="111" t="s">
        <v>522</v>
      </c>
      <c r="F121" s="111" t="s">
        <v>523</v>
      </c>
      <c r="G121" s="112" t="s">
        <v>20</v>
      </c>
      <c r="H121" s="112"/>
    </row>
    <row r="122" spans="1:8" ht="25.5" x14ac:dyDescent="0.2">
      <c r="A122" s="111" t="s">
        <v>491</v>
      </c>
      <c r="B122" s="111" t="s">
        <v>492</v>
      </c>
      <c r="C122" s="111" t="s">
        <v>493</v>
      </c>
      <c r="D122" s="111" t="s">
        <v>23</v>
      </c>
      <c r="E122" s="111" t="s">
        <v>524</v>
      </c>
      <c r="F122" s="111" t="s">
        <v>525</v>
      </c>
      <c r="G122" s="112" t="s">
        <v>20</v>
      </c>
      <c r="H122" s="112"/>
    </row>
    <row r="123" spans="1:8" ht="38.25" x14ac:dyDescent="0.2">
      <c r="A123" s="111" t="s">
        <v>491</v>
      </c>
      <c r="B123" s="111" t="s">
        <v>492</v>
      </c>
      <c r="C123" s="111" t="s">
        <v>493</v>
      </c>
      <c r="D123" s="111" t="s">
        <v>24</v>
      </c>
      <c r="E123" s="111" t="s">
        <v>526</v>
      </c>
      <c r="F123" s="111" t="s">
        <v>527</v>
      </c>
      <c r="G123" s="112" t="s">
        <v>20</v>
      </c>
      <c r="H123" s="112"/>
    </row>
    <row r="124" spans="1:8" ht="25.5" x14ac:dyDescent="0.2">
      <c r="A124" s="111" t="s">
        <v>491</v>
      </c>
      <c r="B124" s="111" t="s">
        <v>492</v>
      </c>
      <c r="C124" s="111" t="s">
        <v>493</v>
      </c>
      <c r="D124" s="111" t="s">
        <v>23</v>
      </c>
      <c r="E124" s="111" t="s">
        <v>528</v>
      </c>
      <c r="F124" s="111" t="s">
        <v>529</v>
      </c>
      <c r="G124" s="112" t="s">
        <v>20</v>
      </c>
      <c r="H124" s="112"/>
    </row>
    <row r="125" spans="1:8" ht="38.25" x14ac:dyDescent="0.2">
      <c r="A125" s="111" t="s">
        <v>491</v>
      </c>
      <c r="B125" s="111" t="s">
        <v>492</v>
      </c>
      <c r="C125" s="111" t="s">
        <v>493</v>
      </c>
      <c r="D125" s="111" t="s">
        <v>24</v>
      </c>
      <c r="E125" s="111" t="s">
        <v>530</v>
      </c>
      <c r="F125" s="111" t="s">
        <v>531</v>
      </c>
      <c r="G125" s="112" t="s">
        <v>20</v>
      </c>
      <c r="H125" s="112"/>
    </row>
    <row r="126" spans="1:8" ht="38.25" x14ac:dyDescent="0.2">
      <c r="A126" s="111" t="s">
        <v>491</v>
      </c>
      <c r="B126" s="111" t="s">
        <v>492</v>
      </c>
      <c r="C126" s="111" t="s">
        <v>493</v>
      </c>
      <c r="D126" s="111" t="s">
        <v>23</v>
      </c>
      <c r="E126" s="111" t="s">
        <v>532</v>
      </c>
      <c r="F126" s="111" t="s">
        <v>533</v>
      </c>
      <c r="G126" s="112" t="s">
        <v>20</v>
      </c>
      <c r="H126" s="112"/>
    </row>
    <row r="127" spans="1:8" ht="63.75" x14ac:dyDescent="0.2">
      <c r="A127" s="111" t="s">
        <v>491</v>
      </c>
      <c r="B127" s="111" t="s">
        <v>492</v>
      </c>
      <c r="C127" s="111" t="s">
        <v>493</v>
      </c>
      <c r="D127" s="111" t="s">
        <v>23</v>
      </c>
      <c r="E127" s="111" t="s">
        <v>534</v>
      </c>
      <c r="F127" s="111" t="s">
        <v>535</v>
      </c>
      <c r="G127" s="112" t="s">
        <v>20</v>
      </c>
      <c r="H127" s="112"/>
    </row>
    <row r="128" spans="1:8" ht="51" x14ac:dyDescent="0.2">
      <c r="A128" s="111" t="s">
        <v>491</v>
      </c>
      <c r="B128" s="111" t="s">
        <v>492</v>
      </c>
      <c r="C128" s="111" t="s">
        <v>536</v>
      </c>
      <c r="D128" s="111" t="s">
        <v>25</v>
      </c>
      <c r="E128" s="111" t="s">
        <v>537</v>
      </c>
      <c r="F128" s="111" t="s">
        <v>538</v>
      </c>
      <c r="G128" s="112" t="s">
        <v>20</v>
      </c>
      <c r="H128" s="112"/>
    </row>
    <row r="129" spans="1:8" ht="63.75" x14ac:dyDescent="0.2">
      <c r="A129" s="111" t="s">
        <v>491</v>
      </c>
      <c r="B129" s="111" t="s">
        <v>492</v>
      </c>
      <c r="C129" s="111" t="s">
        <v>536</v>
      </c>
      <c r="D129" s="111" t="s">
        <v>23</v>
      </c>
      <c r="E129" s="111" t="s">
        <v>539</v>
      </c>
      <c r="F129" s="111" t="s">
        <v>540</v>
      </c>
      <c r="G129" s="112" t="s">
        <v>20</v>
      </c>
      <c r="H129" s="112"/>
    </row>
    <row r="130" spans="1:8" ht="51" x14ac:dyDescent="0.2">
      <c r="A130" s="111" t="s">
        <v>491</v>
      </c>
      <c r="B130" s="111" t="s">
        <v>492</v>
      </c>
      <c r="C130" s="111" t="s">
        <v>536</v>
      </c>
      <c r="D130" s="111" t="s">
        <v>24</v>
      </c>
      <c r="E130" s="111" t="s">
        <v>541</v>
      </c>
      <c r="F130" s="111" t="s">
        <v>542</v>
      </c>
      <c r="G130" s="112" t="s">
        <v>20</v>
      </c>
      <c r="H130" s="112"/>
    </row>
    <row r="131" spans="1:8" ht="38.25" x14ac:dyDescent="0.2">
      <c r="A131" s="111" t="s">
        <v>491</v>
      </c>
      <c r="B131" s="111" t="s">
        <v>492</v>
      </c>
      <c r="C131" s="111" t="s">
        <v>536</v>
      </c>
      <c r="D131" s="111" t="s">
        <v>23</v>
      </c>
      <c r="E131" s="111" t="s">
        <v>543</v>
      </c>
      <c r="F131" s="111" t="s">
        <v>544</v>
      </c>
      <c r="G131" s="112" t="s">
        <v>20</v>
      </c>
      <c r="H131" s="112"/>
    </row>
    <row r="132" spans="1:8" ht="25.5" x14ac:dyDescent="0.2">
      <c r="A132" s="111" t="s">
        <v>491</v>
      </c>
      <c r="B132" s="111" t="s">
        <v>492</v>
      </c>
      <c r="C132" s="111" t="s">
        <v>536</v>
      </c>
      <c r="D132" s="111" t="s">
        <v>24</v>
      </c>
      <c r="E132" s="111" t="s">
        <v>545</v>
      </c>
      <c r="F132" s="111" t="s">
        <v>546</v>
      </c>
      <c r="G132" s="112" t="s">
        <v>20</v>
      </c>
      <c r="H132" s="112"/>
    </row>
    <row r="133" spans="1:8" ht="38.25" x14ac:dyDescent="0.2">
      <c r="A133" s="111" t="s">
        <v>491</v>
      </c>
      <c r="B133" s="111" t="s">
        <v>492</v>
      </c>
      <c r="C133" s="111" t="s">
        <v>536</v>
      </c>
      <c r="D133" s="111" t="s">
        <v>25</v>
      </c>
      <c r="E133" s="111" t="s">
        <v>547</v>
      </c>
      <c r="F133" s="111" t="s">
        <v>548</v>
      </c>
      <c r="G133" s="112" t="s">
        <v>20</v>
      </c>
      <c r="H133" s="112"/>
    </row>
    <row r="134" spans="1:8" ht="38.25" x14ac:dyDescent="0.2">
      <c r="A134" s="111" t="s">
        <v>491</v>
      </c>
      <c r="B134" s="111" t="s">
        <v>492</v>
      </c>
      <c r="C134" s="111" t="s">
        <v>536</v>
      </c>
      <c r="D134" s="111" t="s">
        <v>23</v>
      </c>
      <c r="E134" s="111" t="s">
        <v>549</v>
      </c>
      <c r="F134" s="111" t="s">
        <v>550</v>
      </c>
      <c r="G134" s="112" t="s">
        <v>20</v>
      </c>
      <c r="H134" s="112"/>
    </row>
    <row r="135" spans="1:8" ht="51" x14ac:dyDescent="0.2">
      <c r="A135" s="111" t="s">
        <v>491</v>
      </c>
      <c r="B135" s="111" t="s">
        <v>492</v>
      </c>
      <c r="C135" s="111" t="s">
        <v>536</v>
      </c>
      <c r="D135" s="111" t="s">
        <v>23</v>
      </c>
      <c r="E135" s="111" t="s">
        <v>551</v>
      </c>
      <c r="F135" s="111" t="s">
        <v>552</v>
      </c>
      <c r="G135" s="112" t="s">
        <v>20</v>
      </c>
      <c r="H135" s="112"/>
    </row>
    <row r="136" spans="1:8" ht="51" x14ac:dyDescent="0.2">
      <c r="A136" s="111" t="s">
        <v>491</v>
      </c>
      <c r="B136" s="111" t="s">
        <v>492</v>
      </c>
      <c r="C136" s="111" t="s">
        <v>536</v>
      </c>
      <c r="D136" s="111" t="s">
        <v>23</v>
      </c>
      <c r="E136" s="111" t="s">
        <v>553</v>
      </c>
      <c r="F136" s="111" t="s">
        <v>554</v>
      </c>
      <c r="G136" s="112" t="s">
        <v>20</v>
      </c>
      <c r="H136" s="112"/>
    </row>
    <row r="137" spans="1:8" ht="76.5" x14ac:dyDescent="0.2">
      <c r="A137" s="111" t="s">
        <v>491</v>
      </c>
      <c r="B137" s="111" t="s">
        <v>492</v>
      </c>
      <c r="C137" s="111" t="s">
        <v>536</v>
      </c>
      <c r="D137" s="111" t="s">
        <v>23</v>
      </c>
      <c r="E137" s="111" t="s">
        <v>555</v>
      </c>
      <c r="F137" s="111" t="s">
        <v>556</v>
      </c>
      <c r="G137" s="112" t="s">
        <v>20</v>
      </c>
      <c r="H137" s="112"/>
    </row>
    <row r="138" spans="1:8" ht="38.25" x14ac:dyDescent="0.2">
      <c r="A138" s="111" t="s">
        <v>491</v>
      </c>
      <c r="B138" s="111" t="s">
        <v>492</v>
      </c>
      <c r="C138" s="111" t="s">
        <v>536</v>
      </c>
      <c r="D138" s="111" t="s">
        <v>23</v>
      </c>
      <c r="E138" s="111" t="s">
        <v>557</v>
      </c>
      <c r="F138" s="111" t="s">
        <v>558</v>
      </c>
      <c r="G138" s="112" t="s">
        <v>20</v>
      </c>
      <c r="H138" s="112"/>
    </row>
    <row r="139" spans="1:8" ht="38.25" x14ac:dyDescent="0.2">
      <c r="A139" s="111" t="s">
        <v>491</v>
      </c>
      <c r="B139" s="111" t="s">
        <v>492</v>
      </c>
      <c r="C139" s="111" t="s">
        <v>559</v>
      </c>
      <c r="D139" s="111" t="s">
        <v>23</v>
      </c>
      <c r="E139" s="111" t="s">
        <v>560</v>
      </c>
      <c r="F139" s="111" t="s">
        <v>561</v>
      </c>
      <c r="G139" s="112" t="s">
        <v>20</v>
      </c>
      <c r="H139" s="112"/>
    </row>
    <row r="140" spans="1:8" ht="114.75" x14ac:dyDescent="0.2">
      <c r="A140" s="111" t="s">
        <v>491</v>
      </c>
      <c r="B140" s="111" t="s">
        <v>562</v>
      </c>
      <c r="C140" s="111" t="s">
        <v>563</v>
      </c>
      <c r="D140" s="111" t="s">
        <v>25</v>
      </c>
      <c r="E140" s="111" t="s">
        <v>564</v>
      </c>
      <c r="F140" s="111" t="s">
        <v>565</v>
      </c>
      <c r="G140" s="112" t="s">
        <v>20</v>
      </c>
      <c r="H140" s="112"/>
    </row>
    <row r="141" spans="1:8" ht="38.25" x14ac:dyDescent="0.2">
      <c r="A141" s="111" t="s">
        <v>491</v>
      </c>
      <c r="B141" s="111" t="s">
        <v>562</v>
      </c>
      <c r="C141" s="111" t="s">
        <v>563</v>
      </c>
      <c r="D141" s="111" t="s">
        <v>23</v>
      </c>
      <c r="E141" s="111" t="s">
        <v>566</v>
      </c>
      <c r="F141" s="111" t="s">
        <v>567</v>
      </c>
      <c r="G141" s="112" t="s">
        <v>20</v>
      </c>
      <c r="H141" s="112"/>
    </row>
    <row r="142" spans="1:8" ht="38.25" x14ac:dyDescent="0.2">
      <c r="A142" s="111" t="s">
        <v>491</v>
      </c>
      <c r="B142" s="111" t="s">
        <v>562</v>
      </c>
      <c r="C142" s="111" t="s">
        <v>563</v>
      </c>
      <c r="D142" s="111" t="s">
        <v>23</v>
      </c>
      <c r="E142" s="111" t="s">
        <v>568</v>
      </c>
      <c r="F142" s="111" t="s">
        <v>569</v>
      </c>
      <c r="G142" s="112" t="s">
        <v>20</v>
      </c>
      <c r="H142" s="112"/>
    </row>
    <row r="143" spans="1:8" ht="76.5" x14ac:dyDescent="0.2">
      <c r="A143" s="111" t="s">
        <v>491</v>
      </c>
      <c r="B143" s="111" t="s">
        <v>562</v>
      </c>
      <c r="C143" s="111" t="s">
        <v>563</v>
      </c>
      <c r="D143" s="111" t="s">
        <v>24</v>
      </c>
      <c r="E143" s="111" t="s">
        <v>570</v>
      </c>
      <c r="F143" s="111" t="s">
        <v>571</v>
      </c>
      <c r="G143" s="112" t="s">
        <v>20</v>
      </c>
      <c r="H143" s="112"/>
    </row>
    <row r="144" spans="1:8" ht="51" x14ac:dyDescent="0.2">
      <c r="A144" s="111" t="s">
        <v>491</v>
      </c>
      <c r="B144" s="111" t="s">
        <v>562</v>
      </c>
      <c r="C144" s="111" t="s">
        <v>563</v>
      </c>
      <c r="D144" s="111" t="s">
        <v>23</v>
      </c>
      <c r="E144" s="111" t="s">
        <v>572</v>
      </c>
      <c r="F144" s="111" t="s">
        <v>573</v>
      </c>
      <c r="G144" s="112" t="s">
        <v>20</v>
      </c>
      <c r="H144" s="112"/>
    </row>
    <row r="145" spans="1:8" ht="51" x14ac:dyDescent="0.2">
      <c r="A145" s="111" t="s">
        <v>491</v>
      </c>
      <c r="B145" s="111" t="s">
        <v>562</v>
      </c>
      <c r="C145" s="111" t="s">
        <v>563</v>
      </c>
      <c r="D145" s="111" t="s">
        <v>23</v>
      </c>
      <c r="E145" s="111" t="s">
        <v>574</v>
      </c>
      <c r="F145" s="111" t="s">
        <v>575</v>
      </c>
      <c r="G145" s="112" t="s">
        <v>20</v>
      </c>
      <c r="H145" s="112"/>
    </row>
    <row r="146" spans="1:8" ht="51" x14ac:dyDescent="0.2">
      <c r="A146" s="111" t="s">
        <v>491</v>
      </c>
      <c r="B146" s="111" t="s">
        <v>562</v>
      </c>
      <c r="C146" s="111" t="s">
        <v>563</v>
      </c>
      <c r="D146" s="111" t="s">
        <v>23</v>
      </c>
      <c r="E146" s="111" t="s">
        <v>576</v>
      </c>
      <c r="F146" s="111" t="s">
        <v>577</v>
      </c>
      <c r="G146" s="112" t="s">
        <v>20</v>
      </c>
      <c r="H146" s="112"/>
    </row>
    <row r="147" spans="1:8" ht="38.25" x14ac:dyDescent="0.2">
      <c r="A147" s="111" t="s">
        <v>491</v>
      </c>
      <c r="B147" s="111" t="s">
        <v>562</v>
      </c>
      <c r="C147" s="111" t="s">
        <v>563</v>
      </c>
      <c r="D147" s="111" t="s">
        <v>23</v>
      </c>
      <c r="E147" s="111" t="s">
        <v>578</v>
      </c>
      <c r="F147" s="111" t="s">
        <v>579</v>
      </c>
      <c r="G147" s="112" t="s">
        <v>20</v>
      </c>
      <c r="H147" s="112"/>
    </row>
    <row r="148" spans="1:8" ht="25.5" x14ac:dyDescent="0.2">
      <c r="A148" s="111" t="s">
        <v>491</v>
      </c>
      <c r="B148" s="111" t="s">
        <v>562</v>
      </c>
      <c r="C148" s="111" t="s">
        <v>563</v>
      </c>
      <c r="D148" s="111" t="s">
        <v>23</v>
      </c>
      <c r="E148" s="111" t="s">
        <v>580</v>
      </c>
      <c r="F148" s="111" t="s">
        <v>581</v>
      </c>
      <c r="G148" s="112" t="s">
        <v>20</v>
      </c>
      <c r="H148" s="112"/>
    </row>
    <row r="149" spans="1:8" ht="51" x14ac:dyDescent="0.2">
      <c r="A149" s="111" t="s">
        <v>491</v>
      </c>
      <c r="B149" s="111" t="s">
        <v>562</v>
      </c>
      <c r="C149" s="111" t="s">
        <v>563</v>
      </c>
      <c r="D149" s="111" t="s">
        <v>23</v>
      </c>
      <c r="E149" s="111" t="s">
        <v>582</v>
      </c>
      <c r="F149" s="111" t="s">
        <v>583</v>
      </c>
      <c r="G149" s="112" t="s">
        <v>20</v>
      </c>
      <c r="H149" s="112"/>
    </row>
    <row r="150" spans="1:8" ht="38.25" x14ac:dyDescent="0.2">
      <c r="A150" s="111" t="s">
        <v>491</v>
      </c>
      <c r="B150" s="111" t="s">
        <v>562</v>
      </c>
      <c r="C150" s="111" t="s">
        <v>584</v>
      </c>
      <c r="D150" s="111" t="s">
        <v>23</v>
      </c>
      <c r="E150" s="111" t="s">
        <v>585</v>
      </c>
      <c r="F150" s="111" t="s">
        <v>586</v>
      </c>
      <c r="G150" s="112" t="s">
        <v>20</v>
      </c>
      <c r="H150" s="112"/>
    </row>
    <row r="151" spans="1:8" ht="38.25" x14ac:dyDescent="0.2">
      <c r="A151" s="111" t="s">
        <v>491</v>
      </c>
      <c r="B151" s="111" t="s">
        <v>562</v>
      </c>
      <c r="C151" s="111" t="s">
        <v>584</v>
      </c>
      <c r="D151" s="111" t="s">
        <v>23</v>
      </c>
      <c r="E151" s="111" t="s">
        <v>587</v>
      </c>
      <c r="F151" s="111" t="s">
        <v>588</v>
      </c>
      <c r="G151" s="112" t="s">
        <v>20</v>
      </c>
      <c r="H151" s="112"/>
    </row>
    <row r="152" spans="1:8" ht="51" x14ac:dyDescent="0.2">
      <c r="A152" s="111" t="s">
        <v>491</v>
      </c>
      <c r="B152" s="111" t="s">
        <v>562</v>
      </c>
      <c r="C152" s="111" t="s">
        <v>589</v>
      </c>
      <c r="D152" s="111" t="s">
        <v>23</v>
      </c>
      <c r="E152" s="111" t="s">
        <v>590</v>
      </c>
      <c r="F152" s="111" t="s">
        <v>591</v>
      </c>
      <c r="G152" s="112" t="s">
        <v>20</v>
      </c>
      <c r="H152" s="112"/>
    </row>
    <row r="153" spans="1:8" ht="51" x14ac:dyDescent="0.2">
      <c r="A153" s="111" t="s">
        <v>491</v>
      </c>
      <c r="B153" s="111" t="s">
        <v>562</v>
      </c>
      <c r="C153" s="111" t="s">
        <v>589</v>
      </c>
      <c r="D153" s="111" t="s">
        <v>24</v>
      </c>
      <c r="E153" s="111" t="s">
        <v>592</v>
      </c>
      <c r="F153" s="111" t="s">
        <v>593</v>
      </c>
      <c r="G153" s="112" t="s">
        <v>20</v>
      </c>
      <c r="H153" s="112"/>
    </row>
    <row r="154" spans="1:8" ht="63.75" x14ac:dyDescent="0.2">
      <c r="A154" s="111" t="s">
        <v>491</v>
      </c>
      <c r="B154" s="111" t="s">
        <v>562</v>
      </c>
      <c r="C154" s="111" t="s">
        <v>589</v>
      </c>
      <c r="D154" s="111" t="s">
        <v>23</v>
      </c>
      <c r="E154" s="111" t="s">
        <v>594</v>
      </c>
      <c r="F154" s="111" t="s">
        <v>595</v>
      </c>
      <c r="G154" s="112" t="s">
        <v>20</v>
      </c>
      <c r="H154" s="112"/>
    </row>
    <row r="155" spans="1:8" ht="63.75" x14ac:dyDescent="0.2">
      <c r="A155" s="111" t="s">
        <v>491</v>
      </c>
      <c r="B155" s="111" t="s">
        <v>562</v>
      </c>
      <c r="C155" s="111" t="s">
        <v>589</v>
      </c>
      <c r="D155" s="111" t="s">
        <v>24</v>
      </c>
      <c r="E155" s="111" t="s">
        <v>596</v>
      </c>
      <c r="F155" s="111" t="s">
        <v>597</v>
      </c>
      <c r="G155" s="112" t="s">
        <v>20</v>
      </c>
      <c r="H155" s="112"/>
    </row>
    <row r="156" spans="1:8" ht="38.25" x14ac:dyDescent="0.2">
      <c r="A156" s="113" t="s">
        <v>491</v>
      </c>
      <c r="B156" s="111" t="s">
        <v>562</v>
      </c>
      <c r="C156" s="111" t="s">
        <v>598</v>
      </c>
      <c r="D156" s="111" t="s">
        <v>25</v>
      </c>
      <c r="E156" s="111" t="s">
        <v>599</v>
      </c>
      <c r="F156" s="111" t="s">
        <v>600</v>
      </c>
      <c r="G156" s="112" t="s">
        <v>20</v>
      </c>
      <c r="H156" s="112"/>
    </row>
    <row r="157" spans="1:8" ht="51" x14ac:dyDescent="0.2">
      <c r="A157" s="111" t="s">
        <v>491</v>
      </c>
      <c r="B157" s="111" t="s">
        <v>562</v>
      </c>
      <c r="C157" s="111" t="s">
        <v>598</v>
      </c>
      <c r="D157" s="111" t="s">
        <v>23</v>
      </c>
      <c r="E157" s="111" t="s">
        <v>601</v>
      </c>
      <c r="F157" s="111" t="s">
        <v>602</v>
      </c>
      <c r="G157" s="112" t="s">
        <v>20</v>
      </c>
      <c r="H157" s="112"/>
    </row>
    <row r="158" spans="1:8" ht="38.25" x14ac:dyDescent="0.2">
      <c r="A158" s="111" t="s">
        <v>491</v>
      </c>
      <c r="B158" s="111" t="s">
        <v>562</v>
      </c>
      <c r="C158" s="111" t="s">
        <v>598</v>
      </c>
      <c r="D158" s="111" t="s">
        <v>25</v>
      </c>
      <c r="E158" s="111" t="s">
        <v>603</v>
      </c>
      <c r="F158" s="111" t="s">
        <v>604</v>
      </c>
      <c r="G158" s="112" t="s">
        <v>20</v>
      </c>
      <c r="H158" s="112"/>
    </row>
    <row r="159" spans="1:8" ht="51" x14ac:dyDescent="0.2">
      <c r="A159" s="111" t="s">
        <v>491</v>
      </c>
      <c r="B159" s="111" t="s">
        <v>562</v>
      </c>
      <c r="C159" s="111" t="s">
        <v>598</v>
      </c>
      <c r="D159" s="111" t="s">
        <v>23</v>
      </c>
      <c r="E159" s="111" t="s">
        <v>605</v>
      </c>
      <c r="F159" s="111" t="s">
        <v>606</v>
      </c>
      <c r="G159" s="112" t="s">
        <v>20</v>
      </c>
      <c r="H159" s="112"/>
    </row>
    <row r="160" spans="1:8" ht="38.25" x14ac:dyDescent="0.2">
      <c r="A160" s="111" t="s">
        <v>491</v>
      </c>
      <c r="B160" s="111" t="s">
        <v>562</v>
      </c>
      <c r="C160" s="111" t="s">
        <v>607</v>
      </c>
      <c r="D160" s="111" t="s">
        <v>23</v>
      </c>
      <c r="E160" s="111" t="s">
        <v>608</v>
      </c>
      <c r="F160" s="111" t="s">
        <v>609</v>
      </c>
      <c r="G160" s="112" t="s">
        <v>20</v>
      </c>
      <c r="H160" s="112"/>
    </row>
    <row r="161" spans="1:8" ht="38.25" x14ac:dyDescent="0.2">
      <c r="A161" s="111" t="s">
        <v>491</v>
      </c>
      <c r="B161" s="111" t="s">
        <v>562</v>
      </c>
      <c r="C161" s="111" t="s">
        <v>607</v>
      </c>
      <c r="D161" s="111" t="s">
        <v>23</v>
      </c>
      <c r="E161" s="111" t="s">
        <v>610</v>
      </c>
      <c r="F161" s="111" t="s">
        <v>611</v>
      </c>
      <c r="G161" s="112" t="s">
        <v>20</v>
      </c>
      <c r="H161" s="112"/>
    </row>
    <row r="162" spans="1:8" ht="51" x14ac:dyDescent="0.2">
      <c r="A162" s="111" t="s">
        <v>491</v>
      </c>
      <c r="B162" s="111" t="s">
        <v>562</v>
      </c>
      <c r="C162" s="111" t="s">
        <v>612</v>
      </c>
      <c r="D162" s="111" t="s">
        <v>23</v>
      </c>
      <c r="E162" s="111" t="s">
        <v>613</v>
      </c>
      <c r="F162" s="111" t="s">
        <v>614</v>
      </c>
      <c r="G162" s="112" t="s">
        <v>20</v>
      </c>
      <c r="H162" s="112"/>
    </row>
    <row r="163" spans="1:8" ht="25.5" x14ac:dyDescent="0.2">
      <c r="A163" s="111" t="s">
        <v>491</v>
      </c>
      <c r="B163" s="111" t="s">
        <v>562</v>
      </c>
      <c r="C163" s="111" t="s">
        <v>615</v>
      </c>
      <c r="D163" s="111" t="s">
        <v>23</v>
      </c>
      <c r="E163" s="111" t="s">
        <v>616</v>
      </c>
      <c r="F163" s="111" t="s">
        <v>617</v>
      </c>
      <c r="G163" s="112" t="s">
        <v>20</v>
      </c>
      <c r="H163" s="112"/>
    </row>
    <row r="164" spans="1:8" ht="38.25" x14ac:dyDescent="0.2">
      <c r="A164" s="111" t="s">
        <v>491</v>
      </c>
      <c r="B164" s="111" t="s">
        <v>562</v>
      </c>
      <c r="C164" s="111" t="s">
        <v>618</v>
      </c>
      <c r="D164" s="111" t="s">
        <v>24</v>
      </c>
      <c r="E164" s="111" t="s">
        <v>619</v>
      </c>
      <c r="F164" s="111" t="s">
        <v>620</v>
      </c>
      <c r="G164" s="112" t="s">
        <v>20</v>
      </c>
      <c r="H164" s="112"/>
    </row>
    <row r="165" spans="1:8" ht="38.25" x14ac:dyDescent="0.2">
      <c r="A165" s="111" t="s">
        <v>491</v>
      </c>
      <c r="B165" s="111" t="s">
        <v>621</v>
      </c>
      <c r="C165" s="111" t="s">
        <v>622</v>
      </c>
      <c r="D165" s="111" t="s">
        <v>25</v>
      </c>
      <c r="E165" s="111" t="s">
        <v>623</v>
      </c>
      <c r="F165" s="111" t="s">
        <v>624</v>
      </c>
      <c r="G165" s="112" t="s">
        <v>20</v>
      </c>
      <c r="H165" s="112"/>
    </row>
    <row r="166" spans="1:8" ht="38.25" x14ac:dyDescent="0.2">
      <c r="A166" s="111" t="s">
        <v>491</v>
      </c>
      <c r="B166" s="111" t="s">
        <v>621</v>
      </c>
      <c r="C166" s="111" t="s">
        <v>622</v>
      </c>
      <c r="D166" s="111" t="s">
        <v>23</v>
      </c>
      <c r="E166" s="111" t="s">
        <v>625</v>
      </c>
      <c r="F166" s="111" t="s">
        <v>626</v>
      </c>
      <c r="G166" s="112" t="s">
        <v>20</v>
      </c>
      <c r="H166" s="112"/>
    </row>
    <row r="167" spans="1:8" ht="51" x14ac:dyDescent="0.2">
      <c r="A167" s="111" t="s">
        <v>491</v>
      </c>
      <c r="B167" s="111" t="s">
        <v>621</v>
      </c>
      <c r="C167" s="111" t="s">
        <v>622</v>
      </c>
      <c r="D167" s="111" t="s">
        <v>24</v>
      </c>
      <c r="E167" s="111" t="s">
        <v>627</v>
      </c>
      <c r="F167" s="111" t="s">
        <v>628</v>
      </c>
      <c r="G167" s="112" t="s">
        <v>20</v>
      </c>
      <c r="H167" s="112"/>
    </row>
    <row r="168" spans="1:8" ht="38.25" x14ac:dyDescent="0.2">
      <c r="A168" s="111" t="s">
        <v>491</v>
      </c>
      <c r="B168" s="111" t="s">
        <v>621</v>
      </c>
      <c r="C168" s="111" t="s">
        <v>622</v>
      </c>
      <c r="D168" s="111" t="s">
        <v>23</v>
      </c>
      <c r="E168" s="111" t="s">
        <v>629</v>
      </c>
      <c r="F168" s="111" t="s">
        <v>630</v>
      </c>
      <c r="G168" s="112" t="s">
        <v>20</v>
      </c>
      <c r="H168" s="112"/>
    </row>
    <row r="169" spans="1:8" ht="51" x14ac:dyDescent="0.2">
      <c r="A169" s="111" t="s">
        <v>491</v>
      </c>
      <c r="B169" s="111" t="s">
        <v>621</v>
      </c>
      <c r="C169" s="111" t="s">
        <v>622</v>
      </c>
      <c r="D169" s="111" t="s">
        <v>24</v>
      </c>
      <c r="E169" s="111" t="s">
        <v>631</v>
      </c>
      <c r="F169" s="111" t="s">
        <v>632</v>
      </c>
      <c r="G169" s="112" t="s">
        <v>20</v>
      </c>
      <c r="H169" s="112"/>
    </row>
    <row r="170" spans="1:8" ht="38.25" x14ac:dyDescent="0.2">
      <c r="A170" s="111" t="s">
        <v>491</v>
      </c>
      <c r="B170" s="111" t="s">
        <v>621</v>
      </c>
      <c r="C170" s="111" t="s">
        <v>622</v>
      </c>
      <c r="D170" s="111" t="s">
        <v>23</v>
      </c>
      <c r="E170" s="111" t="s">
        <v>633</v>
      </c>
      <c r="F170" s="111" t="s">
        <v>634</v>
      </c>
      <c r="G170" s="112" t="s">
        <v>20</v>
      </c>
      <c r="H170" s="112"/>
    </row>
    <row r="171" spans="1:8" ht="76.5" x14ac:dyDescent="0.2">
      <c r="A171" s="111" t="s">
        <v>491</v>
      </c>
      <c r="B171" s="111" t="s">
        <v>621</v>
      </c>
      <c r="C171" s="111" t="s">
        <v>622</v>
      </c>
      <c r="D171" s="111" t="s">
        <v>24</v>
      </c>
      <c r="E171" s="111" t="s">
        <v>635</v>
      </c>
      <c r="F171" s="111" t="s">
        <v>636</v>
      </c>
      <c r="G171" s="112" t="s">
        <v>20</v>
      </c>
      <c r="H171" s="112"/>
    </row>
    <row r="172" spans="1:8" ht="51" x14ac:dyDescent="0.2">
      <c r="A172" s="111" t="s">
        <v>491</v>
      </c>
      <c r="B172" s="111" t="s">
        <v>621</v>
      </c>
      <c r="C172" s="111" t="s">
        <v>622</v>
      </c>
      <c r="D172" s="111" t="s">
        <v>23</v>
      </c>
      <c r="E172" s="111" t="s">
        <v>637</v>
      </c>
      <c r="F172" s="111" t="s">
        <v>638</v>
      </c>
      <c r="G172" s="112" t="s">
        <v>20</v>
      </c>
      <c r="H172" s="112"/>
    </row>
    <row r="173" spans="1:8" ht="38.25" x14ac:dyDescent="0.2">
      <c r="A173" s="111" t="s">
        <v>491</v>
      </c>
      <c r="B173" s="111" t="s">
        <v>621</v>
      </c>
      <c r="C173" s="111" t="s">
        <v>622</v>
      </c>
      <c r="D173" s="111" t="s">
        <v>23</v>
      </c>
      <c r="E173" s="111" t="s">
        <v>639</v>
      </c>
      <c r="F173" s="111" t="s">
        <v>640</v>
      </c>
      <c r="G173" s="112" t="s">
        <v>20</v>
      </c>
      <c r="H173" s="112"/>
    </row>
    <row r="174" spans="1:8" ht="38.25" x14ac:dyDescent="0.2">
      <c r="A174" s="111" t="s">
        <v>491</v>
      </c>
      <c r="B174" s="111" t="s">
        <v>621</v>
      </c>
      <c r="C174" s="111" t="s">
        <v>622</v>
      </c>
      <c r="D174" s="111" t="s">
        <v>23</v>
      </c>
      <c r="E174" s="111" t="s">
        <v>641</v>
      </c>
      <c r="F174" s="111" t="s">
        <v>642</v>
      </c>
      <c r="G174" s="112" t="s">
        <v>20</v>
      </c>
      <c r="H174" s="112"/>
    </row>
    <row r="175" spans="1:8" ht="25.5" x14ac:dyDescent="0.2">
      <c r="A175" s="111" t="s">
        <v>491</v>
      </c>
      <c r="B175" s="111" t="s">
        <v>621</v>
      </c>
      <c r="C175" s="111" t="s">
        <v>643</v>
      </c>
      <c r="D175" s="111" t="s">
        <v>24</v>
      </c>
      <c r="E175" s="111" t="s">
        <v>644</v>
      </c>
      <c r="F175" s="111" t="s">
        <v>645</v>
      </c>
      <c r="G175" s="112" t="s">
        <v>20</v>
      </c>
      <c r="H175" s="112"/>
    </row>
    <row r="176" spans="1:8" ht="38.25" x14ac:dyDescent="0.2">
      <c r="A176" s="111" t="s">
        <v>491</v>
      </c>
      <c r="B176" s="111" t="s">
        <v>621</v>
      </c>
      <c r="C176" s="111" t="s">
        <v>643</v>
      </c>
      <c r="D176" s="111" t="s">
        <v>25</v>
      </c>
      <c r="E176" s="111" t="s">
        <v>646</v>
      </c>
      <c r="F176" s="111" t="s">
        <v>647</v>
      </c>
      <c r="G176" s="112" t="s">
        <v>20</v>
      </c>
      <c r="H176" s="112"/>
    </row>
    <row r="177" spans="1:8" ht="38.25" x14ac:dyDescent="0.2">
      <c r="A177" s="111" t="s">
        <v>491</v>
      </c>
      <c r="B177" s="111" t="s">
        <v>621</v>
      </c>
      <c r="C177" s="111" t="s">
        <v>643</v>
      </c>
      <c r="D177" s="111" t="s">
        <v>23</v>
      </c>
      <c r="E177" s="111" t="s">
        <v>648</v>
      </c>
      <c r="F177" s="111" t="s">
        <v>649</v>
      </c>
      <c r="G177" s="112" t="s">
        <v>20</v>
      </c>
      <c r="H177" s="112"/>
    </row>
    <row r="178" spans="1:8" ht="38.25" x14ac:dyDescent="0.2">
      <c r="A178" s="111" t="s">
        <v>491</v>
      </c>
      <c r="B178" s="111" t="s">
        <v>621</v>
      </c>
      <c r="C178" s="111" t="s">
        <v>643</v>
      </c>
      <c r="D178" s="111" t="s">
        <v>25</v>
      </c>
      <c r="E178" s="111" t="s">
        <v>650</v>
      </c>
      <c r="F178" s="111" t="s">
        <v>651</v>
      </c>
      <c r="G178" s="112" t="s">
        <v>20</v>
      </c>
      <c r="H178" s="112"/>
    </row>
    <row r="179" spans="1:8" ht="51" x14ac:dyDescent="0.2">
      <c r="A179" s="111" t="s">
        <v>491</v>
      </c>
      <c r="B179" s="111" t="s">
        <v>621</v>
      </c>
      <c r="C179" s="111" t="s">
        <v>643</v>
      </c>
      <c r="D179" s="111" t="s">
        <v>23</v>
      </c>
      <c r="E179" s="111" t="s">
        <v>652</v>
      </c>
      <c r="F179" s="111" t="s">
        <v>653</v>
      </c>
      <c r="G179" s="112" t="s">
        <v>20</v>
      </c>
      <c r="H179" s="112"/>
    </row>
    <row r="180" spans="1:8" ht="63.75" x14ac:dyDescent="0.2">
      <c r="A180" s="111" t="s">
        <v>491</v>
      </c>
      <c r="B180" s="111" t="s">
        <v>621</v>
      </c>
      <c r="C180" s="111" t="s">
        <v>643</v>
      </c>
      <c r="D180" s="111" t="s">
        <v>23</v>
      </c>
      <c r="E180" s="111" t="s">
        <v>654</v>
      </c>
      <c r="F180" s="111" t="s">
        <v>655</v>
      </c>
      <c r="G180" s="112" t="s">
        <v>20</v>
      </c>
      <c r="H180" s="112"/>
    </row>
    <row r="181" spans="1:8" ht="38.25" x14ac:dyDescent="0.2">
      <c r="A181" s="111" t="s">
        <v>491</v>
      </c>
      <c r="B181" s="111" t="s">
        <v>621</v>
      </c>
      <c r="C181" s="111" t="s">
        <v>656</v>
      </c>
      <c r="D181" s="111" t="s">
        <v>23</v>
      </c>
      <c r="E181" s="111" t="s">
        <v>657</v>
      </c>
      <c r="F181" s="111" t="s">
        <v>658</v>
      </c>
      <c r="G181" s="112" t="s">
        <v>20</v>
      </c>
      <c r="H181" s="112"/>
    </row>
    <row r="182" spans="1:8" ht="38.25" x14ac:dyDescent="0.2">
      <c r="A182" s="111" t="s">
        <v>491</v>
      </c>
      <c r="B182" s="111" t="s">
        <v>659</v>
      </c>
      <c r="C182" s="111" t="s">
        <v>660</v>
      </c>
      <c r="D182" s="111" t="s">
        <v>25</v>
      </c>
      <c r="E182" s="111" t="s">
        <v>661</v>
      </c>
      <c r="F182" s="111" t="s">
        <v>662</v>
      </c>
      <c r="G182" s="112" t="s">
        <v>20</v>
      </c>
      <c r="H182" s="112"/>
    </row>
    <row r="183" spans="1:8" ht="38.25" x14ac:dyDescent="0.2">
      <c r="A183" s="111" t="s">
        <v>491</v>
      </c>
      <c r="B183" s="111" t="s">
        <v>659</v>
      </c>
      <c r="C183" s="111" t="s">
        <v>660</v>
      </c>
      <c r="D183" s="111" t="s">
        <v>23</v>
      </c>
      <c r="E183" s="111" t="s">
        <v>663</v>
      </c>
      <c r="F183" s="111" t="s">
        <v>664</v>
      </c>
      <c r="G183" s="112" t="s">
        <v>20</v>
      </c>
      <c r="H183" s="112"/>
    </row>
    <row r="184" spans="1:8" ht="38.25" x14ac:dyDescent="0.2">
      <c r="A184" s="111" t="s">
        <v>491</v>
      </c>
      <c r="B184" s="111" t="s">
        <v>659</v>
      </c>
      <c r="C184" s="111" t="s">
        <v>660</v>
      </c>
      <c r="D184" s="111" t="s">
        <v>24</v>
      </c>
      <c r="E184" s="111" t="s">
        <v>665</v>
      </c>
      <c r="F184" s="111" t="s">
        <v>666</v>
      </c>
      <c r="G184" s="112" t="s">
        <v>20</v>
      </c>
      <c r="H184" s="112"/>
    </row>
    <row r="185" spans="1:8" ht="76.5" x14ac:dyDescent="0.2">
      <c r="A185" s="111" t="s">
        <v>491</v>
      </c>
      <c r="B185" s="111" t="s">
        <v>659</v>
      </c>
      <c r="C185" s="111" t="s">
        <v>660</v>
      </c>
      <c r="D185" s="111" t="s">
        <v>25</v>
      </c>
      <c r="E185" s="111" t="s">
        <v>667</v>
      </c>
      <c r="F185" s="111" t="s">
        <v>668</v>
      </c>
      <c r="G185" s="112" t="s">
        <v>20</v>
      </c>
      <c r="H185" s="112"/>
    </row>
    <row r="186" spans="1:8" ht="51" x14ac:dyDescent="0.2">
      <c r="A186" s="111" t="s">
        <v>491</v>
      </c>
      <c r="B186" s="111" t="s">
        <v>659</v>
      </c>
      <c r="C186" s="111" t="s">
        <v>660</v>
      </c>
      <c r="D186" s="111" t="s">
        <v>23</v>
      </c>
      <c r="E186" s="111" t="s">
        <v>669</v>
      </c>
      <c r="F186" s="111" t="s">
        <v>670</v>
      </c>
      <c r="G186" s="112" t="s">
        <v>20</v>
      </c>
      <c r="H186" s="112"/>
    </row>
    <row r="187" spans="1:8" ht="89.25" x14ac:dyDescent="0.2">
      <c r="A187" s="111" t="s">
        <v>491</v>
      </c>
      <c r="B187" s="111" t="s">
        <v>659</v>
      </c>
      <c r="C187" s="111" t="s">
        <v>660</v>
      </c>
      <c r="D187" s="111" t="s">
        <v>24</v>
      </c>
      <c r="E187" s="111" t="s">
        <v>671</v>
      </c>
      <c r="F187" s="111" t="s">
        <v>672</v>
      </c>
      <c r="G187" s="112" t="s">
        <v>20</v>
      </c>
      <c r="H187" s="112"/>
    </row>
    <row r="188" spans="1:8" ht="38.25" x14ac:dyDescent="0.2">
      <c r="A188" s="111" t="s">
        <v>491</v>
      </c>
      <c r="B188" s="111" t="s">
        <v>659</v>
      </c>
      <c r="C188" s="111" t="s">
        <v>660</v>
      </c>
      <c r="D188" s="111" t="s">
        <v>25</v>
      </c>
      <c r="E188" s="111" t="s">
        <v>673</v>
      </c>
      <c r="F188" s="111" t="s">
        <v>674</v>
      </c>
      <c r="G188" s="112" t="s">
        <v>20</v>
      </c>
      <c r="H188" s="112"/>
    </row>
    <row r="189" spans="1:8" ht="63.75" x14ac:dyDescent="0.2">
      <c r="A189" s="111" t="s">
        <v>491</v>
      </c>
      <c r="B189" s="111" t="s">
        <v>659</v>
      </c>
      <c r="C189" s="111" t="s">
        <v>660</v>
      </c>
      <c r="D189" s="111" t="s">
        <v>23</v>
      </c>
      <c r="E189" s="111" t="s">
        <v>675</v>
      </c>
      <c r="F189" s="111" t="s">
        <v>676</v>
      </c>
      <c r="G189" s="112" t="s">
        <v>20</v>
      </c>
      <c r="H189" s="112"/>
    </row>
    <row r="190" spans="1:8" ht="63.75" x14ac:dyDescent="0.2">
      <c r="A190" s="111" t="s">
        <v>491</v>
      </c>
      <c r="B190" s="111" t="s">
        <v>659</v>
      </c>
      <c r="C190" s="111" t="s">
        <v>660</v>
      </c>
      <c r="D190" s="111" t="s">
        <v>25</v>
      </c>
      <c r="E190" s="111" t="s">
        <v>677</v>
      </c>
      <c r="F190" s="111" t="s">
        <v>678</v>
      </c>
      <c r="G190" s="112" t="s">
        <v>20</v>
      </c>
      <c r="H190" s="112"/>
    </row>
    <row r="191" spans="1:8" ht="63.75" x14ac:dyDescent="0.2">
      <c r="A191" s="111" t="s">
        <v>491</v>
      </c>
      <c r="B191" s="111" t="s">
        <v>659</v>
      </c>
      <c r="C191" s="111" t="s">
        <v>660</v>
      </c>
      <c r="D191" s="111" t="s">
        <v>23</v>
      </c>
      <c r="E191" s="111" t="s">
        <v>679</v>
      </c>
      <c r="F191" s="111" t="s">
        <v>680</v>
      </c>
      <c r="G191" s="112" t="s">
        <v>20</v>
      </c>
      <c r="H191" s="112"/>
    </row>
    <row r="192" spans="1:8" ht="76.5" x14ac:dyDescent="0.2">
      <c r="A192" s="111" t="s">
        <v>491</v>
      </c>
      <c r="B192" s="111" t="s">
        <v>659</v>
      </c>
      <c r="C192" s="111" t="s">
        <v>660</v>
      </c>
      <c r="D192" s="111" t="s">
        <v>23</v>
      </c>
      <c r="E192" s="111" t="s">
        <v>681</v>
      </c>
      <c r="F192" s="111" t="s">
        <v>682</v>
      </c>
      <c r="G192" s="112" t="s">
        <v>20</v>
      </c>
      <c r="H192" s="112"/>
    </row>
    <row r="193" spans="1:8" ht="51" x14ac:dyDescent="0.2">
      <c r="A193" s="111" t="s">
        <v>491</v>
      </c>
      <c r="B193" s="111" t="s">
        <v>683</v>
      </c>
      <c r="C193" s="111" t="s">
        <v>684</v>
      </c>
      <c r="D193" s="111" t="s">
        <v>25</v>
      </c>
      <c r="E193" s="111" t="s">
        <v>685</v>
      </c>
      <c r="F193" s="111" t="s">
        <v>686</v>
      </c>
      <c r="G193" s="112" t="s">
        <v>20</v>
      </c>
      <c r="H193" s="112"/>
    </row>
    <row r="194" spans="1:8" ht="51" x14ac:dyDescent="0.2">
      <c r="A194" s="111" t="s">
        <v>491</v>
      </c>
      <c r="B194" s="111" t="s">
        <v>683</v>
      </c>
      <c r="C194" s="111" t="s">
        <v>684</v>
      </c>
      <c r="D194" s="111" t="s">
        <v>23</v>
      </c>
      <c r="E194" s="111" t="s">
        <v>687</v>
      </c>
      <c r="F194" s="111" t="s">
        <v>688</v>
      </c>
      <c r="G194" s="112" t="s">
        <v>20</v>
      </c>
      <c r="H194" s="112"/>
    </row>
    <row r="195" spans="1:8" ht="51" x14ac:dyDescent="0.2">
      <c r="A195" s="111" t="s">
        <v>491</v>
      </c>
      <c r="B195" s="111" t="s">
        <v>683</v>
      </c>
      <c r="C195" s="111" t="s">
        <v>684</v>
      </c>
      <c r="D195" s="111" t="s">
        <v>24</v>
      </c>
      <c r="E195" s="111" t="s">
        <v>689</v>
      </c>
      <c r="F195" s="111" t="s">
        <v>690</v>
      </c>
      <c r="G195" s="112" t="s">
        <v>20</v>
      </c>
      <c r="H195" s="112"/>
    </row>
    <row r="196" spans="1:8" ht="51" x14ac:dyDescent="0.2">
      <c r="A196" s="111" t="s">
        <v>491</v>
      </c>
      <c r="B196" s="111" t="s">
        <v>683</v>
      </c>
      <c r="C196" s="111" t="s">
        <v>684</v>
      </c>
      <c r="D196" s="111" t="s">
        <v>25</v>
      </c>
      <c r="E196" s="111" t="s">
        <v>691</v>
      </c>
      <c r="F196" s="111" t="s">
        <v>692</v>
      </c>
      <c r="G196" s="112" t="s">
        <v>20</v>
      </c>
      <c r="H196" s="112"/>
    </row>
    <row r="197" spans="1:8" ht="25.5" x14ac:dyDescent="0.2">
      <c r="A197" s="111" t="s">
        <v>491</v>
      </c>
      <c r="B197" s="111" t="s">
        <v>683</v>
      </c>
      <c r="C197" s="111" t="s">
        <v>684</v>
      </c>
      <c r="D197" s="111" t="s">
        <v>23</v>
      </c>
      <c r="E197" s="111" t="s">
        <v>693</v>
      </c>
      <c r="F197" s="111" t="s">
        <v>694</v>
      </c>
      <c r="G197" s="112" t="s">
        <v>20</v>
      </c>
      <c r="H197" s="112"/>
    </row>
    <row r="198" spans="1:8" ht="25.5" x14ac:dyDescent="0.2">
      <c r="A198" s="111" t="s">
        <v>491</v>
      </c>
      <c r="B198" s="111" t="s">
        <v>683</v>
      </c>
      <c r="C198" s="111" t="s">
        <v>684</v>
      </c>
      <c r="D198" s="111" t="s">
        <v>24</v>
      </c>
      <c r="E198" s="111" t="s">
        <v>695</v>
      </c>
      <c r="F198" s="111" t="s">
        <v>696</v>
      </c>
      <c r="G198" s="112" t="s">
        <v>20</v>
      </c>
      <c r="H198" s="112"/>
    </row>
    <row r="199" spans="1:8" ht="38.25" x14ac:dyDescent="0.2">
      <c r="A199" s="111" t="s">
        <v>491</v>
      </c>
      <c r="B199" s="111" t="s">
        <v>683</v>
      </c>
      <c r="C199" s="111" t="s">
        <v>684</v>
      </c>
      <c r="D199" s="111" t="s">
        <v>23</v>
      </c>
      <c r="E199" s="111" t="s">
        <v>697</v>
      </c>
      <c r="F199" s="111" t="s">
        <v>698</v>
      </c>
      <c r="G199" s="112" t="s">
        <v>20</v>
      </c>
      <c r="H199" s="112"/>
    </row>
    <row r="200" spans="1:8" ht="25.5" x14ac:dyDescent="0.2">
      <c r="A200" s="111" t="s">
        <v>491</v>
      </c>
      <c r="B200" s="111" t="s">
        <v>683</v>
      </c>
      <c r="C200" s="111" t="s">
        <v>699</v>
      </c>
      <c r="D200" s="111" t="s">
        <v>23</v>
      </c>
      <c r="E200" s="111" t="s">
        <v>700</v>
      </c>
      <c r="F200" s="111" t="s">
        <v>701</v>
      </c>
      <c r="G200" s="112" t="s">
        <v>20</v>
      </c>
      <c r="H200" s="112"/>
    </row>
    <row r="201" spans="1:8" ht="25.5" x14ac:dyDescent="0.2">
      <c r="A201" s="111" t="s">
        <v>491</v>
      </c>
      <c r="B201" s="111" t="s">
        <v>683</v>
      </c>
      <c r="C201" s="111" t="s">
        <v>699</v>
      </c>
      <c r="D201" s="111" t="s">
        <v>24</v>
      </c>
      <c r="E201" s="111" t="s">
        <v>702</v>
      </c>
      <c r="F201" s="111" t="s">
        <v>703</v>
      </c>
      <c r="G201" s="112" t="s">
        <v>20</v>
      </c>
      <c r="H201" s="112"/>
    </row>
    <row r="202" spans="1:8" ht="38.25" x14ac:dyDescent="0.2">
      <c r="A202" s="111" t="s">
        <v>491</v>
      </c>
      <c r="B202" s="111" t="s">
        <v>683</v>
      </c>
      <c r="C202" s="111" t="s">
        <v>699</v>
      </c>
      <c r="D202" s="111" t="s">
        <v>23</v>
      </c>
      <c r="E202" s="111" t="s">
        <v>704</v>
      </c>
      <c r="F202" s="111" t="s">
        <v>705</v>
      </c>
      <c r="G202" s="112" t="s">
        <v>20</v>
      </c>
      <c r="H202" s="112"/>
    </row>
    <row r="203" spans="1:8" ht="38.25" x14ac:dyDescent="0.2">
      <c r="A203" s="111" t="s">
        <v>491</v>
      </c>
      <c r="B203" s="111" t="s">
        <v>683</v>
      </c>
      <c r="C203" s="111" t="s">
        <v>699</v>
      </c>
      <c r="D203" s="111" t="s">
        <v>24</v>
      </c>
      <c r="E203" s="111" t="s">
        <v>706</v>
      </c>
      <c r="F203" s="111" t="s">
        <v>707</v>
      </c>
      <c r="G203" s="112" t="s">
        <v>20</v>
      </c>
      <c r="H203" s="112"/>
    </row>
    <row r="204" spans="1:8" ht="51" x14ac:dyDescent="0.2">
      <c r="A204" s="111" t="s">
        <v>491</v>
      </c>
      <c r="B204" s="111" t="s">
        <v>708</v>
      </c>
      <c r="C204" s="111" t="s">
        <v>709</v>
      </c>
      <c r="D204" s="111" t="s">
        <v>25</v>
      </c>
      <c r="E204" s="111" t="s">
        <v>710</v>
      </c>
      <c r="F204" s="111" t="s">
        <v>711</v>
      </c>
      <c r="G204" s="112" t="s">
        <v>20</v>
      </c>
      <c r="H204" s="112"/>
    </row>
    <row r="205" spans="1:8" ht="63.75" x14ac:dyDescent="0.2">
      <c r="A205" s="111" t="s">
        <v>491</v>
      </c>
      <c r="B205" s="111" t="s">
        <v>708</v>
      </c>
      <c r="C205" s="111" t="s">
        <v>709</v>
      </c>
      <c r="D205" s="111" t="s">
        <v>23</v>
      </c>
      <c r="E205" s="111" t="s">
        <v>712</v>
      </c>
      <c r="F205" s="111" t="s">
        <v>713</v>
      </c>
      <c r="G205" s="112" t="s">
        <v>20</v>
      </c>
      <c r="H205" s="112"/>
    </row>
    <row r="206" spans="1:8" ht="38.25" x14ac:dyDescent="0.2">
      <c r="A206" s="111" t="s">
        <v>491</v>
      </c>
      <c r="B206" s="111" t="s">
        <v>708</v>
      </c>
      <c r="C206" s="111" t="s">
        <v>709</v>
      </c>
      <c r="D206" s="111" t="s">
        <v>24</v>
      </c>
      <c r="E206" s="111" t="s">
        <v>714</v>
      </c>
      <c r="F206" s="111" t="s">
        <v>715</v>
      </c>
      <c r="G206" s="112" t="s">
        <v>20</v>
      </c>
      <c r="H206" s="112"/>
    </row>
    <row r="207" spans="1:8" ht="38.25" x14ac:dyDescent="0.2">
      <c r="A207" s="111" t="s">
        <v>491</v>
      </c>
      <c r="B207" s="111" t="s">
        <v>708</v>
      </c>
      <c r="C207" s="111" t="s">
        <v>709</v>
      </c>
      <c r="D207" s="111" t="s">
        <v>25</v>
      </c>
      <c r="E207" s="111" t="s">
        <v>716</v>
      </c>
      <c r="F207" s="111" t="s">
        <v>717</v>
      </c>
      <c r="G207" s="112" t="s">
        <v>20</v>
      </c>
      <c r="H207" s="112"/>
    </row>
    <row r="208" spans="1:8" ht="38.25" x14ac:dyDescent="0.2">
      <c r="A208" s="111" t="s">
        <v>491</v>
      </c>
      <c r="B208" s="111" t="s">
        <v>708</v>
      </c>
      <c r="C208" s="111" t="s">
        <v>709</v>
      </c>
      <c r="D208" s="111" t="s">
        <v>23</v>
      </c>
      <c r="E208" s="111" t="s">
        <v>718</v>
      </c>
      <c r="F208" s="111" t="s">
        <v>719</v>
      </c>
      <c r="G208" s="112" t="s">
        <v>20</v>
      </c>
      <c r="H208" s="112"/>
    </row>
    <row r="209" spans="1:8" ht="76.5" x14ac:dyDescent="0.2">
      <c r="A209" s="111" t="s">
        <v>491</v>
      </c>
      <c r="B209" s="111" t="s">
        <v>708</v>
      </c>
      <c r="C209" s="111" t="s">
        <v>709</v>
      </c>
      <c r="D209" s="111" t="s">
        <v>25</v>
      </c>
      <c r="E209" s="111" t="s">
        <v>720</v>
      </c>
      <c r="F209" s="111" t="s">
        <v>721</v>
      </c>
      <c r="G209" s="112" t="s">
        <v>20</v>
      </c>
      <c r="H209" s="112"/>
    </row>
    <row r="210" spans="1:8" ht="25.5" x14ac:dyDescent="0.2">
      <c r="A210" s="111" t="s">
        <v>491</v>
      </c>
      <c r="B210" s="111" t="s">
        <v>708</v>
      </c>
      <c r="C210" s="111" t="s">
        <v>722</v>
      </c>
      <c r="D210" s="111" t="s">
        <v>23</v>
      </c>
      <c r="E210" s="111" t="s">
        <v>723</v>
      </c>
      <c r="F210" s="111" t="s">
        <v>724</v>
      </c>
      <c r="G210" s="112" t="s">
        <v>20</v>
      </c>
      <c r="H210" s="112"/>
    </row>
    <row r="211" spans="1:8" ht="38.25" x14ac:dyDescent="0.2">
      <c r="A211" s="111" t="s">
        <v>491</v>
      </c>
      <c r="B211" s="111" t="s">
        <v>708</v>
      </c>
      <c r="C211" s="111" t="s">
        <v>725</v>
      </c>
      <c r="D211" s="111" t="s">
        <v>24</v>
      </c>
      <c r="E211" s="111" t="s">
        <v>726</v>
      </c>
      <c r="F211" s="111" t="s">
        <v>727</v>
      </c>
      <c r="G211" s="112" t="s">
        <v>20</v>
      </c>
      <c r="H211" s="112"/>
    </row>
    <row r="212" spans="1:8" ht="51" x14ac:dyDescent="0.2">
      <c r="A212" s="111" t="s">
        <v>491</v>
      </c>
      <c r="B212" s="111" t="s">
        <v>708</v>
      </c>
      <c r="C212" s="111" t="s">
        <v>725</v>
      </c>
      <c r="D212" s="111" t="s">
        <v>24</v>
      </c>
      <c r="E212" s="111" t="s">
        <v>728</v>
      </c>
      <c r="F212" s="111" t="s">
        <v>729</v>
      </c>
      <c r="G212" s="112" t="s">
        <v>20</v>
      </c>
      <c r="H212" s="112"/>
    </row>
    <row r="213" spans="1:8" ht="38.25" x14ac:dyDescent="0.2">
      <c r="A213" s="111" t="s">
        <v>730</v>
      </c>
      <c r="B213" s="114" t="s">
        <v>731</v>
      </c>
      <c r="C213" s="111" t="s">
        <v>732</v>
      </c>
      <c r="D213" s="111" t="s">
        <v>23</v>
      </c>
      <c r="E213" s="111" t="s">
        <v>733</v>
      </c>
      <c r="F213" s="111" t="s">
        <v>734</v>
      </c>
      <c r="G213" s="112" t="s">
        <v>20</v>
      </c>
      <c r="H213" s="112"/>
    </row>
    <row r="214" spans="1:8" ht="38.25" x14ac:dyDescent="0.2">
      <c r="A214" s="111" t="s">
        <v>730</v>
      </c>
      <c r="B214" s="114" t="s">
        <v>731</v>
      </c>
      <c r="C214" s="111" t="s">
        <v>732</v>
      </c>
      <c r="D214" s="111" t="s">
        <v>24</v>
      </c>
      <c r="E214" s="111" t="s">
        <v>735</v>
      </c>
      <c r="F214" s="111" t="s">
        <v>736</v>
      </c>
      <c r="G214" s="112" t="s">
        <v>20</v>
      </c>
      <c r="H214" s="112"/>
    </row>
    <row r="215" spans="1:8" ht="38.25" x14ac:dyDescent="0.2">
      <c r="A215" s="111" t="s">
        <v>730</v>
      </c>
      <c r="B215" s="114" t="s">
        <v>731</v>
      </c>
      <c r="C215" s="111" t="s">
        <v>732</v>
      </c>
      <c r="D215" s="111" t="s">
        <v>23</v>
      </c>
      <c r="E215" s="111" t="s">
        <v>737</v>
      </c>
      <c r="F215" s="111" t="s">
        <v>738</v>
      </c>
      <c r="G215" s="112" t="s">
        <v>20</v>
      </c>
      <c r="H215" s="112"/>
    </row>
    <row r="216" spans="1:8" ht="38.25" x14ac:dyDescent="0.2">
      <c r="A216" s="111" t="s">
        <v>730</v>
      </c>
      <c r="B216" s="114" t="s">
        <v>731</v>
      </c>
      <c r="C216" s="111" t="s">
        <v>739</v>
      </c>
      <c r="D216" s="111" t="s">
        <v>25</v>
      </c>
      <c r="E216" s="111" t="s">
        <v>740</v>
      </c>
      <c r="F216" s="111" t="s">
        <v>741</v>
      </c>
      <c r="G216" s="112" t="s">
        <v>20</v>
      </c>
      <c r="H216" s="112"/>
    </row>
    <row r="217" spans="1:8" ht="51" x14ac:dyDescent="0.2">
      <c r="A217" s="111" t="s">
        <v>730</v>
      </c>
      <c r="B217" s="114" t="s">
        <v>731</v>
      </c>
      <c r="C217" s="111" t="s">
        <v>739</v>
      </c>
      <c r="D217" s="111" t="s">
        <v>23</v>
      </c>
      <c r="E217" s="111" t="s">
        <v>742</v>
      </c>
      <c r="F217" s="111" t="s">
        <v>743</v>
      </c>
      <c r="G217" s="112" t="s">
        <v>20</v>
      </c>
      <c r="H217" s="112"/>
    </row>
    <row r="218" spans="1:8" ht="51" x14ac:dyDescent="0.2">
      <c r="A218" s="111" t="s">
        <v>730</v>
      </c>
      <c r="B218" s="114" t="s">
        <v>731</v>
      </c>
      <c r="C218" s="111" t="s">
        <v>739</v>
      </c>
      <c r="D218" s="111" t="s">
        <v>24</v>
      </c>
      <c r="E218" s="111" t="s">
        <v>744</v>
      </c>
      <c r="F218" s="111" t="s">
        <v>745</v>
      </c>
      <c r="G218" s="112" t="s">
        <v>20</v>
      </c>
      <c r="H218" s="112"/>
    </row>
    <row r="219" spans="1:8" ht="89.25" x14ac:dyDescent="0.2">
      <c r="A219" s="111" t="s">
        <v>730</v>
      </c>
      <c r="B219" s="114" t="s">
        <v>731</v>
      </c>
      <c r="C219" s="111" t="s">
        <v>739</v>
      </c>
      <c r="D219" s="111" t="s">
        <v>25</v>
      </c>
      <c r="E219" s="111" t="s">
        <v>746</v>
      </c>
      <c r="F219" s="111" t="s">
        <v>747</v>
      </c>
      <c r="G219" s="112" t="s">
        <v>20</v>
      </c>
      <c r="H219" s="112"/>
    </row>
    <row r="220" spans="1:8" ht="38.25" x14ac:dyDescent="0.2">
      <c r="A220" s="111" t="s">
        <v>730</v>
      </c>
      <c r="B220" s="114" t="s">
        <v>731</v>
      </c>
      <c r="C220" s="111" t="s">
        <v>739</v>
      </c>
      <c r="D220" s="111" t="s">
        <v>23</v>
      </c>
      <c r="E220" s="111" t="s">
        <v>748</v>
      </c>
      <c r="F220" s="111" t="s">
        <v>749</v>
      </c>
      <c r="G220" s="112" t="s">
        <v>20</v>
      </c>
      <c r="H220" s="112"/>
    </row>
    <row r="221" spans="1:8" ht="38.25" x14ac:dyDescent="0.2">
      <c r="A221" s="111" t="s">
        <v>730</v>
      </c>
      <c r="B221" s="114" t="s">
        <v>731</v>
      </c>
      <c r="C221" s="111" t="s">
        <v>739</v>
      </c>
      <c r="D221" s="111" t="s">
        <v>24</v>
      </c>
      <c r="E221" s="111" t="s">
        <v>750</v>
      </c>
      <c r="F221" s="111" t="s">
        <v>751</v>
      </c>
      <c r="G221" s="112" t="s">
        <v>20</v>
      </c>
      <c r="H221" s="112"/>
    </row>
    <row r="222" spans="1:8" ht="25.5" x14ac:dyDescent="0.2">
      <c r="A222" s="111" t="s">
        <v>730</v>
      </c>
      <c r="B222" s="111" t="s">
        <v>752</v>
      </c>
      <c r="C222" s="111" t="s">
        <v>753</v>
      </c>
      <c r="D222" s="111" t="s">
        <v>23</v>
      </c>
      <c r="E222" s="111" t="s">
        <v>754</v>
      </c>
      <c r="F222" s="111" t="s">
        <v>755</v>
      </c>
      <c r="G222" s="112" t="s">
        <v>20</v>
      </c>
      <c r="H222" s="112"/>
    </row>
    <row r="223" spans="1:8" ht="38.25" x14ac:dyDescent="0.2">
      <c r="A223" s="111" t="s">
        <v>730</v>
      </c>
      <c r="B223" s="111" t="s">
        <v>752</v>
      </c>
      <c r="C223" s="111" t="s">
        <v>753</v>
      </c>
      <c r="D223" s="111" t="s">
        <v>24</v>
      </c>
      <c r="E223" s="111" t="s">
        <v>756</v>
      </c>
      <c r="F223" s="111" t="s">
        <v>757</v>
      </c>
      <c r="G223" s="112" t="s">
        <v>20</v>
      </c>
      <c r="H223" s="112"/>
    </row>
    <row r="224" spans="1:8" ht="25.5" x14ac:dyDescent="0.2">
      <c r="A224" s="111" t="s">
        <v>730</v>
      </c>
      <c r="B224" s="111" t="s">
        <v>752</v>
      </c>
      <c r="C224" s="111" t="s">
        <v>753</v>
      </c>
      <c r="D224" s="111" t="s">
        <v>23</v>
      </c>
      <c r="E224" s="111" t="s">
        <v>758</v>
      </c>
      <c r="F224" s="111" t="s">
        <v>759</v>
      </c>
      <c r="G224" s="112" t="s">
        <v>20</v>
      </c>
      <c r="H224" s="112"/>
    </row>
    <row r="225" spans="1:8" ht="25.5" x14ac:dyDescent="0.2">
      <c r="A225" s="111" t="s">
        <v>730</v>
      </c>
      <c r="B225" s="111" t="s">
        <v>752</v>
      </c>
      <c r="C225" s="111" t="s">
        <v>753</v>
      </c>
      <c r="D225" s="111" t="s">
        <v>23</v>
      </c>
      <c r="E225" s="111" t="s">
        <v>760</v>
      </c>
      <c r="F225" s="111" t="s">
        <v>761</v>
      </c>
      <c r="G225" s="112" t="s">
        <v>20</v>
      </c>
      <c r="H225" s="112"/>
    </row>
    <row r="226" spans="1:8" ht="51" x14ac:dyDescent="0.2">
      <c r="A226" s="111" t="s">
        <v>730</v>
      </c>
      <c r="B226" s="111" t="s">
        <v>752</v>
      </c>
      <c r="C226" s="111" t="s">
        <v>753</v>
      </c>
      <c r="D226" s="111" t="s">
        <v>23</v>
      </c>
      <c r="E226" s="111" t="s">
        <v>762</v>
      </c>
      <c r="F226" s="111" t="s">
        <v>763</v>
      </c>
      <c r="G226" s="112" t="s">
        <v>20</v>
      </c>
      <c r="H226" s="112"/>
    </row>
    <row r="227" spans="1:8" ht="51" x14ac:dyDescent="0.2">
      <c r="A227" s="111" t="s">
        <v>730</v>
      </c>
      <c r="B227" s="111" t="s">
        <v>752</v>
      </c>
      <c r="C227" s="111" t="s">
        <v>753</v>
      </c>
      <c r="D227" s="111" t="s">
        <v>23</v>
      </c>
      <c r="E227" s="111" t="s">
        <v>764</v>
      </c>
      <c r="F227" s="111" t="s">
        <v>765</v>
      </c>
      <c r="G227" s="112" t="s">
        <v>20</v>
      </c>
      <c r="H227" s="112"/>
    </row>
    <row r="228" spans="1:8" ht="38.25" x14ac:dyDescent="0.2">
      <c r="A228" s="111" t="s">
        <v>730</v>
      </c>
      <c r="B228" s="111" t="s">
        <v>752</v>
      </c>
      <c r="C228" s="111" t="s">
        <v>753</v>
      </c>
      <c r="D228" s="111" t="s">
        <v>23</v>
      </c>
      <c r="E228" s="111" t="s">
        <v>766</v>
      </c>
      <c r="F228" s="111" t="s">
        <v>767</v>
      </c>
      <c r="G228" s="112" t="s">
        <v>20</v>
      </c>
      <c r="H228" s="112"/>
    </row>
    <row r="229" spans="1:8" ht="25.5" x14ac:dyDescent="0.2">
      <c r="A229" s="111" t="s">
        <v>730</v>
      </c>
      <c r="B229" s="111" t="s">
        <v>752</v>
      </c>
      <c r="C229" s="111" t="s">
        <v>753</v>
      </c>
      <c r="D229" s="111" t="s">
        <v>23</v>
      </c>
      <c r="E229" s="111" t="s">
        <v>768</v>
      </c>
      <c r="F229" s="111" t="s">
        <v>769</v>
      </c>
      <c r="G229" s="112" t="s">
        <v>20</v>
      </c>
      <c r="H229" s="112"/>
    </row>
    <row r="230" spans="1:8" ht="38.25" x14ac:dyDescent="0.2">
      <c r="A230" s="111" t="s">
        <v>730</v>
      </c>
      <c r="B230" s="111" t="s">
        <v>752</v>
      </c>
      <c r="C230" s="111" t="s">
        <v>753</v>
      </c>
      <c r="D230" s="111" t="s">
        <v>23</v>
      </c>
      <c r="E230" s="111" t="s">
        <v>770</v>
      </c>
      <c r="F230" s="111" t="s">
        <v>771</v>
      </c>
      <c r="G230" s="112" t="s">
        <v>20</v>
      </c>
      <c r="H230" s="112"/>
    </row>
    <row r="231" spans="1:8" ht="63.75" x14ac:dyDescent="0.2">
      <c r="A231" s="111" t="s">
        <v>730</v>
      </c>
      <c r="B231" s="111" t="s">
        <v>752</v>
      </c>
      <c r="C231" s="111" t="s">
        <v>772</v>
      </c>
      <c r="D231" s="111" t="s">
        <v>25</v>
      </c>
      <c r="E231" s="111" t="s">
        <v>773</v>
      </c>
      <c r="F231" s="111" t="s">
        <v>774</v>
      </c>
      <c r="G231" s="112" t="s">
        <v>20</v>
      </c>
      <c r="H231" s="112"/>
    </row>
    <row r="232" spans="1:8" ht="38.25" x14ac:dyDescent="0.2">
      <c r="A232" s="111" t="s">
        <v>730</v>
      </c>
      <c r="B232" s="111" t="s">
        <v>752</v>
      </c>
      <c r="C232" s="111" t="s">
        <v>772</v>
      </c>
      <c r="D232" s="111" t="s">
        <v>23</v>
      </c>
      <c r="E232" s="111" t="s">
        <v>775</v>
      </c>
      <c r="F232" s="111" t="s">
        <v>776</v>
      </c>
      <c r="G232" s="112" t="s">
        <v>20</v>
      </c>
      <c r="H232" s="112"/>
    </row>
    <row r="233" spans="1:8" ht="25.5" x14ac:dyDescent="0.2">
      <c r="A233" s="111" t="s">
        <v>730</v>
      </c>
      <c r="B233" s="111" t="s">
        <v>752</v>
      </c>
      <c r="C233" s="111" t="s">
        <v>772</v>
      </c>
      <c r="D233" s="111" t="s">
        <v>24</v>
      </c>
      <c r="E233" s="111" t="s">
        <v>777</v>
      </c>
      <c r="F233" s="111" t="s">
        <v>778</v>
      </c>
      <c r="G233" s="112" t="s">
        <v>20</v>
      </c>
      <c r="H233" s="112"/>
    </row>
    <row r="234" spans="1:8" ht="38.25" x14ac:dyDescent="0.2">
      <c r="A234" s="111" t="s">
        <v>730</v>
      </c>
      <c r="B234" s="111" t="s">
        <v>752</v>
      </c>
      <c r="C234" s="111" t="s">
        <v>772</v>
      </c>
      <c r="D234" s="111" t="s">
        <v>23</v>
      </c>
      <c r="E234" s="111" t="s">
        <v>779</v>
      </c>
      <c r="F234" s="111" t="s">
        <v>780</v>
      </c>
      <c r="G234" s="112" t="s">
        <v>20</v>
      </c>
      <c r="H234" s="112"/>
    </row>
    <row r="235" spans="1:8" ht="38.25" x14ac:dyDescent="0.2">
      <c r="A235" s="111" t="s">
        <v>730</v>
      </c>
      <c r="B235" s="111" t="s">
        <v>752</v>
      </c>
      <c r="C235" s="111" t="s">
        <v>772</v>
      </c>
      <c r="D235" s="111" t="s">
        <v>24</v>
      </c>
      <c r="E235" s="111" t="s">
        <v>781</v>
      </c>
      <c r="F235" s="111" t="s">
        <v>782</v>
      </c>
      <c r="G235" s="112" t="s">
        <v>20</v>
      </c>
      <c r="H235" s="112"/>
    </row>
    <row r="236" spans="1:8" ht="38.25" x14ac:dyDescent="0.2">
      <c r="A236" s="111" t="s">
        <v>730</v>
      </c>
      <c r="B236" s="111" t="s">
        <v>752</v>
      </c>
      <c r="C236" s="111" t="s">
        <v>772</v>
      </c>
      <c r="D236" s="111" t="s">
        <v>24</v>
      </c>
      <c r="E236" s="111" t="s">
        <v>783</v>
      </c>
      <c r="F236" s="111" t="s">
        <v>784</v>
      </c>
      <c r="G236" s="112" t="s">
        <v>20</v>
      </c>
      <c r="H236" s="112"/>
    </row>
    <row r="237" spans="1:8" ht="51" x14ac:dyDescent="0.2">
      <c r="A237" s="111" t="s">
        <v>730</v>
      </c>
      <c r="B237" s="111" t="s">
        <v>752</v>
      </c>
      <c r="C237" s="111" t="s">
        <v>785</v>
      </c>
      <c r="D237" s="111" t="s">
        <v>25</v>
      </c>
      <c r="E237" s="111" t="s">
        <v>786</v>
      </c>
      <c r="F237" s="111" t="s">
        <v>787</v>
      </c>
      <c r="G237" s="112" t="s">
        <v>20</v>
      </c>
      <c r="H237" s="112"/>
    </row>
    <row r="238" spans="1:8" ht="25.5" x14ac:dyDescent="0.2">
      <c r="A238" s="111" t="s">
        <v>730</v>
      </c>
      <c r="B238" s="111" t="s">
        <v>752</v>
      </c>
      <c r="C238" s="111" t="s">
        <v>785</v>
      </c>
      <c r="D238" s="111" t="s">
        <v>23</v>
      </c>
      <c r="E238" s="111" t="s">
        <v>788</v>
      </c>
      <c r="F238" s="111" t="s">
        <v>789</v>
      </c>
      <c r="G238" s="112" t="s">
        <v>20</v>
      </c>
      <c r="H238" s="112"/>
    </row>
    <row r="239" spans="1:8" ht="51" x14ac:dyDescent="0.2">
      <c r="A239" s="111" t="s">
        <v>730</v>
      </c>
      <c r="B239" s="111" t="s">
        <v>752</v>
      </c>
      <c r="C239" s="111" t="s">
        <v>785</v>
      </c>
      <c r="D239" s="111" t="s">
        <v>24</v>
      </c>
      <c r="E239" s="111" t="s">
        <v>790</v>
      </c>
      <c r="F239" s="111" t="s">
        <v>791</v>
      </c>
      <c r="G239" s="112" t="s">
        <v>20</v>
      </c>
      <c r="H239" s="112"/>
    </row>
    <row r="240" spans="1:8" ht="51" x14ac:dyDescent="0.2">
      <c r="A240" s="111" t="s">
        <v>730</v>
      </c>
      <c r="B240" s="111" t="s">
        <v>752</v>
      </c>
      <c r="C240" s="111" t="s">
        <v>772</v>
      </c>
      <c r="D240" s="111" t="s">
        <v>25</v>
      </c>
      <c r="E240" s="111" t="s">
        <v>792</v>
      </c>
      <c r="F240" s="111" t="s">
        <v>793</v>
      </c>
      <c r="G240" s="112" t="s">
        <v>20</v>
      </c>
      <c r="H240" s="112"/>
    </row>
    <row r="241" spans="1:8" ht="25.5" x14ac:dyDescent="0.2">
      <c r="A241" s="111" t="s">
        <v>730</v>
      </c>
      <c r="B241" s="111" t="s">
        <v>752</v>
      </c>
      <c r="C241" s="111" t="s">
        <v>785</v>
      </c>
      <c r="D241" s="111" t="s">
        <v>23</v>
      </c>
      <c r="E241" s="111" t="s">
        <v>794</v>
      </c>
      <c r="F241" s="111" t="s">
        <v>795</v>
      </c>
      <c r="G241" s="112" t="s">
        <v>20</v>
      </c>
      <c r="H241" s="112"/>
    </row>
    <row r="242" spans="1:8" ht="38.25" x14ac:dyDescent="0.2">
      <c r="A242" s="111" t="s">
        <v>730</v>
      </c>
      <c r="B242" s="111" t="s">
        <v>752</v>
      </c>
      <c r="C242" s="111" t="s">
        <v>772</v>
      </c>
      <c r="D242" s="111" t="s">
        <v>25</v>
      </c>
      <c r="E242" s="111" t="s">
        <v>796</v>
      </c>
      <c r="F242" s="111" t="s">
        <v>797</v>
      </c>
      <c r="G242" s="112" t="s">
        <v>20</v>
      </c>
      <c r="H242" s="112"/>
    </row>
    <row r="243" spans="1:8" ht="63.75" x14ac:dyDescent="0.2">
      <c r="A243" s="111" t="s">
        <v>730</v>
      </c>
      <c r="B243" s="111" t="s">
        <v>752</v>
      </c>
      <c r="C243" s="111" t="s">
        <v>772</v>
      </c>
      <c r="D243" s="111" t="s">
        <v>25</v>
      </c>
      <c r="E243" s="111" t="s">
        <v>798</v>
      </c>
      <c r="F243" s="111" t="s">
        <v>799</v>
      </c>
      <c r="G243" s="112" t="s">
        <v>20</v>
      </c>
      <c r="H243" s="112"/>
    </row>
    <row r="244" spans="1:8" ht="25.5" x14ac:dyDescent="0.2">
      <c r="A244" s="111" t="s">
        <v>730</v>
      </c>
      <c r="B244" s="111" t="s">
        <v>800</v>
      </c>
      <c r="C244" s="111" t="s">
        <v>801</v>
      </c>
      <c r="D244" s="111" t="s">
        <v>24</v>
      </c>
      <c r="E244" s="111" t="s">
        <v>802</v>
      </c>
      <c r="F244" s="111" t="s">
        <v>803</v>
      </c>
      <c r="G244" s="112" t="s">
        <v>20</v>
      </c>
      <c r="H244" s="112"/>
    </row>
    <row r="245" spans="1:8" ht="51" x14ac:dyDescent="0.2">
      <c r="A245" s="111" t="s">
        <v>730</v>
      </c>
      <c r="B245" s="111" t="s">
        <v>800</v>
      </c>
      <c r="C245" s="111" t="s">
        <v>801</v>
      </c>
      <c r="D245" s="111" t="s">
        <v>24</v>
      </c>
      <c r="E245" s="111" t="s">
        <v>804</v>
      </c>
      <c r="F245" s="111" t="s">
        <v>805</v>
      </c>
      <c r="G245" s="112" t="s">
        <v>20</v>
      </c>
      <c r="H245" s="112"/>
    </row>
    <row r="246" spans="1:8" ht="38.25" x14ac:dyDescent="0.2">
      <c r="A246" s="111" t="s">
        <v>730</v>
      </c>
      <c r="B246" s="111" t="s">
        <v>800</v>
      </c>
      <c r="C246" s="111" t="s">
        <v>801</v>
      </c>
      <c r="D246" s="111" t="s">
        <v>23</v>
      </c>
      <c r="E246" s="111" t="s">
        <v>806</v>
      </c>
      <c r="F246" s="111" t="s">
        <v>807</v>
      </c>
      <c r="G246" s="112" t="s">
        <v>20</v>
      </c>
      <c r="H246" s="112"/>
    </row>
    <row r="247" spans="1:8" ht="25.5" x14ac:dyDescent="0.2">
      <c r="A247" s="111" t="s">
        <v>730</v>
      </c>
      <c r="B247" s="111" t="s">
        <v>800</v>
      </c>
      <c r="C247" s="111" t="s">
        <v>801</v>
      </c>
      <c r="D247" s="111" t="s">
        <v>24</v>
      </c>
      <c r="E247" s="111" t="s">
        <v>808</v>
      </c>
      <c r="F247" s="111" t="s">
        <v>809</v>
      </c>
      <c r="G247" s="112" t="s">
        <v>20</v>
      </c>
      <c r="H247" s="112"/>
    </row>
    <row r="248" spans="1:8" ht="38.25" x14ac:dyDescent="0.2">
      <c r="A248" s="111" t="s">
        <v>730</v>
      </c>
      <c r="B248" s="111" t="s">
        <v>800</v>
      </c>
      <c r="C248" s="111" t="s">
        <v>801</v>
      </c>
      <c r="D248" s="111" t="s">
        <v>23</v>
      </c>
      <c r="E248" s="111" t="s">
        <v>810</v>
      </c>
      <c r="F248" s="111" t="s">
        <v>811</v>
      </c>
      <c r="G248" s="112" t="s">
        <v>20</v>
      </c>
      <c r="H248" s="112"/>
    </row>
    <row r="249" spans="1:8" ht="25.5" x14ac:dyDescent="0.2">
      <c r="A249" s="111" t="s">
        <v>730</v>
      </c>
      <c r="B249" s="111" t="s">
        <v>800</v>
      </c>
      <c r="C249" s="111" t="s">
        <v>801</v>
      </c>
      <c r="D249" s="111" t="s">
        <v>23</v>
      </c>
      <c r="E249" s="111" t="s">
        <v>812</v>
      </c>
      <c r="F249" s="111" t="s">
        <v>813</v>
      </c>
      <c r="G249" s="112" t="s">
        <v>20</v>
      </c>
      <c r="H249" s="112"/>
    </row>
    <row r="250" spans="1:8" ht="38.25" x14ac:dyDescent="0.2">
      <c r="A250" s="111" t="s">
        <v>730</v>
      </c>
      <c r="B250" s="111" t="s">
        <v>800</v>
      </c>
      <c r="C250" s="111" t="s">
        <v>801</v>
      </c>
      <c r="D250" s="111" t="s">
        <v>23</v>
      </c>
      <c r="E250" s="111" t="s">
        <v>814</v>
      </c>
      <c r="F250" s="111" t="s">
        <v>815</v>
      </c>
      <c r="G250" s="112" t="s">
        <v>20</v>
      </c>
      <c r="H250" s="112"/>
    </row>
    <row r="251" spans="1:8" ht="38.25" x14ac:dyDescent="0.2">
      <c r="A251" s="111" t="s">
        <v>730</v>
      </c>
      <c r="B251" s="111" t="s">
        <v>800</v>
      </c>
      <c r="C251" s="111" t="s">
        <v>816</v>
      </c>
      <c r="D251" s="111" t="s">
        <v>25</v>
      </c>
      <c r="E251" s="111" t="s">
        <v>817</v>
      </c>
      <c r="F251" s="111" t="s">
        <v>818</v>
      </c>
      <c r="G251" s="112" t="s">
        <v>20</v>
      </c>
      <c r="H251" s="112"/>
    </row>
    <row r="252" spans="1:8" ht="51" x14ac:dyDescent="0.2">
      <c r="A252" s="111" t="s">
        <v>730</v>
      </c>
      <c r="B252" s="111" t="s">
        <v>800</v>
      </c>
      <c r="C252" s="111" t="s">
        <v>816</v>
      </c>
      <c r="D252" s="111" t="s">
        <v>23</v>
      </c>
      <c r="E252" s="111" t="s">
        <v>819</v>
      </c>
      <c r="F252" s="111" t="s">
        <v>820</v>
      </c>
      <c r="G252" s="112" t="s">
        <v>20</v>
      </c>
      <c r="H252" s="112"/>
    </row>
    <row r="253" spans="1:8" ht="63.75" x14ac:dyDescent="0.2">
      <c r="A253" s="111" t="s">
        <v>730</v>
      </c>
      <c r="B253" s="111" t="s">
        <v>800</v>
      </c>
      <c r="C253" s="111" t="s">
        <v>816</v>
      </c>
      <c r="D253" s="111" t="s">
        <v>24</v>
      </c>
      <c r="E253" s="111" t="s">
        <v>821</v>
      </c>
      <c r="F253" s="111" t="s">
        <v>822</v>
      </c>
      <c r="G253" s="112" t="s">
        <v>20</v>
      </c>
      <c r="H253" s="112"/>
    </row>
    <row r="254" spans="1:8" ht="25.5" x14ac:dyDescent="0.2">
      <c r="A254" s="111" t="s">
        <v>730</v>
      </c>
      <c r="B254" s="111" t="s">
        <v>800</v>
      </c>
      <c r="C254" s="111" t="s">
        <v>816</v>
      </c>
      <c r="D254" s="111" t="s">
        <v>25</v>
      </c>
      <c r="E254" s="111" t="s">
        <v>823</v>
      </c>
      <c r="F254" s="111" t="s">
        <v>824</v>
      </c>
      <c r="G254" s="112" t="s">
        <v>20</v>
      </c>
      <c r="H254" s="112"/>
    </row>
    <row r="255" spans="1:8" ht="25.5" x14ac:dyDescent="0.2">
      <c r="A255" s="111" t="s">
        <v>730</v>
      </c>
      <c r="B255" s="111" t="s">
        <v>800</v>
      </c>
      <c r="C255" s="111" t="s">
        <v>816</v>
      </c>
      <c r="D255" s="111" t="s">
        <v>23</v>
      </c>
      <c r="E255" s="111" t="s">
        <v>825</v>
      </c>
      <c r="F255" s="111" t="s">
        <v>826</v>
      </c>
      <c r="G255" s="112" t="s">
        <v>20</v>
      </c>
      <c r="H255" s="112"/>
    </row>
    <row r="256" spans="1:8" ht="63.75" x14ac:dyDescent="0.2">
      <c r="A256" s="111" t="s">
        <v>730</v>
      </c>
      <c r="B256" s="111" t="s">
        <v>800</v>
      </c>
      <c r="C256" s="111" t="s">
        <v>816</v>
      </c>
      <c r="D256" s="111" t="s">
        <v>24</v>
      </c>
      <c r="E256" s="111" t="s">
        <v>827</v>
      </c>
      <c r="F256" s="111" t="s">
        <v>828</v>
      </c>
      <c r="G256" s="112" t="s">
        <v>20</v>
      </c>
      <c r="H256" s="112"/>
    </row>
    <row r="257" spans="1:8" ht="63.75" x14ac:dyDescent="0.2">
      <c r="A257" s="111" t="s">
        <v>730</v>
      </c>
      <c r="B257" s="111" t="s">
        <v>800</v>
      </c>
      <c r="C257" s="111" t="s">
        <v>816</v>
      </c>
      <c r="D257" s="111" t="s">
        <v>25</v>
      </c>
      <c r="E257" s="111" t="s">
        <v>829</v>
      </c>
      <c r="F257" s="111" t="s">
        <v>830</v>
      </c>
      <c r="G257" s="112" t="s">
        <v>20</v>
      </c>
      <c r="H257" s="112"/>
    </row>
    <row r="258" spans="1:8" ht="38.25" x14ac:dyDescent="0.2">
      <c r="A258" s="111" t="s">
        <v>730</v>
      </c>
      <c r="B258" s="111" t="s">
        <v>800</v>
      </c>
      <c r="C258" s="111" t="s">
        <v>816</v>
      </c>
      <c r="D258" s="111" t="s">
        <v>23</v>
      </c>
      <c r="E258" s="111" t="s">
        <v>831</v>
      </c>
      <c r="F258" s="111" t="s">
        <v>832</v>
      </c>
      <c r="G258" s="112" t="s">
        <v>20</v>
      </c>
      <c r="H258" s="112"/>
    </row>
    <row r="259" spans="1:8" ht="38.25" x14ac:dyDescent="0.2">
      <c r="A259" s="111" t="s">
        <v>730</v>
      </c>
      <c r="B259" s="111" t="s">
        <v>800</v>
      </c>
      <c r="C259" s="111" t="s">
        <v>816</v>
      </c>
      <c r="D259" s="111" t="s">
        <v>24</v>
      </c>
      <c r="E259" s="111" t="s">
        <v>833</v>
      </c>
      <c r="F259" s="111" t="s">
        <v>834</v>
      </c>
      <c r="G259" s="112" t="s">
        <v>20</v>
      </c>
      <c r="H259" s="112"/>
    </row>
    <row r="260" spans="1:8" ht="38.25" x14ac:dyDescent="0.2">
      <c r="A260" s="111" t="s">
        <v>730</v>
      </c>
      <c r="B260" s="111" t="s">
        <v>800</v>
      </c>
      <c r="C260" s="111" t="s">
        <v>816</v>
      </c>
      <c r="D260" s="111" t="s">
        <v>25</v>
      </c>
      <c r="E260" s="111" t="s">
        <v>835</v>
      </c>
      <c r="F260" s="111" t="s">
        <v>836</v>
      </c>
      <c r="G260" s="112" t="s">
        <v>20</v>
      </c>
      <c r="H260" s="112"/>
    </row>
    <row r="261" spans="1:8" ht="63.75" x14ac:dyDescent="0.2">
      <c r="A261" s="111" t="s">
        <v>730</v>
      </c>
      <c r="B261" s="111" t="s">
        <v>800</v>
      </c>
      <c r="C261" s="111" t="s">
        <v>816</v>
      </c>
      <c r="D261" s="111" t="s">
        <v>23</v>
      </c>
      <c r="E261" s="111" t="s">
        <v>837</v>
      </c>
      <c r="F261" s="111" t="s">
        <v>838</v>
      </c>
      <c r="G261" s="112" t="s">
        <v>20</v>
      </c>
      <c r="H261" s="112"/>
    </row>
    <row r="262" spans="1:8" ht="38.25" x14ac:dyDescent="0.2">
      <c r="A262" s="111" t="s">
        <v>730</v>
      </c>
      <c r="B262" s="111" t="s">
        <v>800</v>
      </c>
      <c r="C262" s="111" t="s">
        <v>816</v>
      </c>
      <c r="D262" s="111" t="s">
        <v>25</v>
      </c>
      <c r="E262" s="111" t="s">
        <v>839</v>
      </c>
      <c r="F262" s="111" t="s">
        <v>840</v>
      </c>
      <c r="G262" s="112" t="s">
        <v>20</v>
      </c>
      <c r="H262" s="112"/>
    </row>
    <row r="263" spans="1:8" ht="76.5" x14ac:dyDescent="0.2">
      <c r="A263" s="111" t="s">
        <v>730</v>
      </c>
      <c r="B263" s="111" t="s">
        <v>800</v>
      </c>
      <c r="C263" s="111" t="s">
        <v>816</v>
      </c>
      <c r="D263" s="111" t="s">
        <v>25</v>
      </c>
      <c r="E263" s="111" t="s">
        <v>841</v>
      </c>
      <c r="F263" s="111" t="s">
        <v>842</v>
      </c>
      <c r="G263" s="112" t="s">
        <v>20</v>
      </c>
      <c r="H263" s="112"/>
    </row>
    <row r="264" spans="1:8" ht="25.5" x14ac:dyDescent="0.2">
      <c r="A264" s="111" t="s">
        <v>730</v>
      </c>
      <c r="B264" s="111" t="s">
        <v>843</v>
      </c>
      <c r="C264" s="111" t="s">
        <v>844</v>
      </c>
      <c r="D264" s="111" t="s">
        <v>23</v>
      </c>
      <c r="E264" s="111" t="s">
        <v>845</v>
      </c>
      <c r="F264" s="111" t="s">
        <v>846</v>
      </c>
      <c r="G264" s="112" t="s">
        <v>20</v>
      </c>
      <c r="H264" s="112"/>
    </row>
    <row r="265" spans="1:8" ht="25.5" x14ac:dyDescent="0.2">
      <c r="A265" s="111" t="s">
        <v>730</v>
      </c>
      <c r="B265" s="111" t="s">
        <v>843</v>
      </c>
      <c r="C265" s="111" t="s">
        <v>844</v>
      </c>
      <c r="D265" s="111" t="s">
        <v>24</v>
      </c>
      <c r="E265" s="111" t="s">
        <v>847</v>
      </c>
      <c r="F265" s="111" t="s">
        <v>848</v>
      </c>
      <c r="G265" s="112" t="s">
        <v>20</v>
      </c>
      <c r="H265" s="112"/>
    </row>
    <row r="266" spans="1:8" ht="38.25" x14ac:dyDescent="0.2">
      <c r="A266" s="111" t="s">
        <v>730</v>
      </c>
      <c r="B266" s="111" t="s">
        <v>843</v>
      </c>
      <c r="C266" s="111" t="s">
        <v>844</v>
      </c>
      <c r="D266" s="111" t="s">
        <v>24</v>
      </c>
      <c r="E266" s="111" t="s">
        <v>849</v>
      </c>
      <c r="F266" s="111" t="s">
        <v>850</v>
      </c>
      <c r="G266" s="112" t="s">
        <v>20</v>
      </c>
      <c r="H266" s="112"/>
    </row>
    <row r="267" spans="1:8" ht="38.25" x14ac:dyDescent="0.2">
      <c r="A267" s="111" t="s">
        <v>730</v>
      </c>
      <c r="B267" s="111" t="s">
        <v>843</v>
      </c>
      <c r="C267" s="111" t="s">
        <v>844</v>
      </c>
      <c r="D267" s="111" t="s">
        <v>25</v>
      </c>
      <c r="E267" s="111" t="s">
        <v>851</v>
      </c>
      <c r="F267" s="111" t="s">
        <v>852</v>
      </c>
      <c r="G267" s="112" t="s">
        <v>20</v>
      </c>
      <c r="H267" s="112"/>
    </row>
    <row r="268" spans="1:8" ht="38.25" x14ac:dyDescent="0.2">
      <c r="A268" s="111" t="s">
        <v>730</v>
      </c>
      <c r="B268" s="111" t="s">
        <v>843</v>
      </c>
      <c r="C268" s="111" t="s">
        <v>844</v>
      </c>
      <c r="D268" s="111" t="s">
        <v>24</v>
      </c>
      <c r="E268" s="111" t="s">
        <v>853</v>
      </c>
      <c r="F268" s="111" t="s">
        <v>854</v>
      </c>
      <c r="G268" s="112" t="s">
        <v>20</v>
      </c>
      <c r="H268" s="112"/>
    </row>
    <row r="269" spans="1:8" ht="38.25" x14ac:dyDescent="0.2">
      <c r="A269" s="111" t="s">
        <v>730</v>
      </c>
      <c r="B269" s="111" t="s">
        <v>843</v>
      </c>
      <c r="C269" s="111" t="s">
        <v>844</v>
      </c>
      <c r="D269" s="111" t="s">
        <v>25</v>
      </c>
      <c r="E269" s="111" t="s">
        <v>855</v>
      </c>
      <c r="F269" s="111" t="s">
        <v>856</v>
      </c>
      <c r="G269" s="112" t="s">
        <v>20</v>
      </c>
      <c r="H269" s="112"/>
    </row>
    <row r="270" spans="1:8" ht="51" x14ac:dyDescent="0.2">
      <c r="A270" s="111" t="s">
        <v>730</v>
      </c>
      <c r="B270" s="111" t="s">
        <v>843</v>
      </c>
      <c r="C270" s="111" t="s">
        <v>844</v>
      </c>
      <c r="D270" s="111" t="s">
        <v>25</v>
      </c>
      <c r="E270" s="111" t="s">
        <v>857</v>
      </c>
      <c r="F270" s="111" t="s">
        <v>858</v>
      </c>
      <c r="G270" s="112" t="s">
        <v>20</v>
      </c>
      <c r="H270" s="112"/>
    </row>
    <row r="271" spans="1:8" ht="38.25" x14ac:dyDescent="0.2">
      <c r="A271" s="111" t="s">
        <v>730</v>
      </c>
      <c r="B271" s="111" t="s">
        <v>843</v>
      </c>
      <c r="C271" s="111" t="s">
        <v>844</v>
      </c>
      <c r="D271" s="111" t="s">
        <v>25</v>
      </c>
      <c r="E271" s="111" t="s">
        <v>859</v>
      </c>
      <c r="F271" s="111" t="s">
        <v>860</v>
      </c>
      <c r="G271" s="112" t="s">
        <v>20</v>
      </c>
      <c r="H271" s="112"/>
    </row>
    <row r="272" spans="1:8" ht="63.75" x14ac:dyDescent="0.2">
      <c r="A272" s="111" t="s">
        <v>730</v>
      </c>
      <c r="B272" s="111" t="s">
        <v>843</v>
      </c>
      <c r="C272" s="111" t="s">
        <v>844</v>
      </c>
      <c r="D272" s="111" t="s">
        <v>25</v>
      </c>
      <c r="E272" s="111" t="s">
        <v>861</v>
      </c>
      <c r="F272" s="111" t="s">
        <v>862</v>
      </c>
      <c r="G272" s="112" t="s">
        <v>20</v>
      </c>
      <c r="H272" s="112"/>
    </row>
    <row r="273" spans="1:8" ht="63.75" x14ac:dyDescent="0.2">
      <c r="A273" s="111" t="s">
        <v>863</v>
      </c>
      <c r="B273" s="111" t="s">
        <v>864</v>
      </c>
      <c r="C273" s="111" t="s">
        <v>865</v>
      </c>
      <c r="D273" s="111" t="s">
        <v>25</v>
      </c>
      <c r="E273" s="111" t="s">
        <v>866</v>
      </c>
      <c r="F273" s="111" t="s">
        <v>867</v>
      </c>
      <c r="G273" s="112" t="s">
        <v>20</v>
      </c>
      <c r="H273" s="112"/>
    </row>
    <row r="274" spans="1:8" ht="51" x14ac:dyDescent="0.2">
      <c r="A274" s="111" t="s">
        <v>863</v>
      </c>
      <c r="B274" s="111" t="s">
        <v>864</v>
      </c>
      <c r="C274" s="111" t="s">
        <v>865</v>
      </c>
      <c r="D274" s="111" t="s">
        <v>23</v>
      </c>
      <c r="E274" s="111" t="s">
        <v>868</v>
      </c>
      <c r="F274" s="111" t="s">
        <v>869</v>
      </c>
      <c r="G274" s="112" t="s">
        <v>20</v>
      </c>
      <c r="H274" s="112"/>
    </row>
    <row r="275" spans="1:8" ht="63.75" x14ac:dyDescent="0.2">
      <c r="A275" s="111" t="s">
        <v>863</v>
      </c>
      <c r="B275" s="111" t="s">
        <v>864</v>
      </c>
      <c r="C275" s="111" t="s">
        <v>865</v>
      </c>
      <c r="D275" s="111" t="s">
        <v>24</v>
      </c>
      <c r="E275" s="111" t="s">
        <v>870</v>
      </c>
      <c r="F275" s="111" t="s">
        <v>871</v>
      </c>
      <c r="G275" s="112" t="s">
        <v>20</v>
      </c>
      <c r="H275" s="112"/>
    </row>
    <row r="276" spans="1:8" ht="76.5" x14ac:dyDescent="0.2">
      <c r="A276" s="111" t="s">
        <v>863</v>
      </c>
      <c r="B276" s="111" t="s">
        <v>864</v>
      </c>
      <c r="C276" s="111" t="s">
        <v>865</v>
      </c>
      <c r="D276" s="111" t="s">
        <v>25</v>
      </c>
      <c r="E276" s="111" t="s">
        <v>872</v>
      </c>
      <c r="F276" s="111" t="s">
        <v>873</v>
      </c>
      <c r="G276" s="112" t="s">
        <v>20</v>
      </c>
      <c r="H276" s="112"/>
    </row>
    <row r="277" spans="1:8" ht="38.25" x14ac:dyDescent="0.2">
      <c r="A277" s="111" t="s">
        <v>863</v>
      </c>
      <c r="B277" s="111" t="s">
        <v>864</v>
      </c>
      <c r="C277" s="111" t="s">
        <v>865</v>
      </c>
      <c r="D277" s="111" t="s">
        <v>23</v>
      </c>
      <c r="E277" s="111" t="s">
        <v>874</v>
      </c>
      <c r="F277" s="111" t="s">
        <v>875</v>
      </c>
      <c r="G277" s="112" t="s">
        <v>20</v>
      </c>
      <c r="H277" s="112"/>
    </row>
    <row r="278" spans="1:8" ht="38.25" x14ac:dyDescent="0.2">
      <c r="A278" s="111" t="s">
        <v>863</v>
      </c>
      <c r="B278" s="111" t="s">
        <v>864</v>
      </c>
      <c r="C278" s="111" t="s">
        <v>865</v>
      </c>
      <c r="D278" s="111" t="s">
        <v>24</v>
      </c>
      <c r="E278" s="111" t="s">
        <v>876</v>
      </c>
      <c r="F278" s="111" t="s">
        <v>877</v>
      </c>
      <c r="G278" s="112" t="s">
        <v>20</v>
      </c>
      <c r="H278" s="112"/>
    </row>
    <row r="279" spans="1:8" ht="76.5" x14ac:dyDescent="0.2">
      <c r="A279" s="111" t="s">
        <v>863</v>
      </c>
      <c r="B279" s="111" t="s">
        <v>864</v>
      </c>
      <c r="C279" s="111" t="s">
        <v>865</v>
      </c>
      <c r="D279" s="111" t="s">
        <v>25</v>
      </c>
      <c r="E279" s="111" t="s">
        <v>878</v>
      </c>
      <c r="F279" s="111" t="s">
        <v>879</v>
      </c>
      <c r="G279" s="112" t="s">
        <v>20</v>
      </c>
      <c r="H279" s="112"/>
    </row>
    <row r="280" spans="1:8" ht="63.75" x14ac:dyDescent="0.2">
      <c r="A280" s="111" t="s">
        <v>863</v>
      </c>
      <c r="B280" s="111" t="s">
        <v>864</v>
      </c>
      <c r="C280" s="111" t="s">
        <v>865</v>
      </c>
      <c r="D280" s="111" t="s">
        <v>23</v>
      </c>
      <c r="E280" s="111" t="s">
        <v>880</v>
      </c>
      <c r="F280" s="111" t="s">
        <v>881</v>
      </c>
      <c r="G280" s="112" t="s">
        <v>20</v>
      </c>
      <c r="H280" s="112"/>
    </row>
    <row r="281" spans="1:8" ht="51" x14ac:dyDescent="0.2">
      <c r="A281" s="111" t="s">
        <v>863</v>
      </c>
      <c r="B281" s="111" t="s">
        <v>864</v>
      </c>
      <c r="C281" s="111" t="s">
        <v>865</v>
      </c>
      <c r="D281" s="111" t="s">
        <v>24</v>
      </c>
      <c r="E281" s="111" t="s">
        <v>882</v>
      </c>
      <c r="F281" s="111" t="s">
        <v>883</v>
      </c>
      <c r="G281" s="112" t="s">
        <v>20</v>
      </c>
      <c r="H281" s="112"/>
    </row>
    <row r="282" spans="1:8" ht="51" x14ac:dyDescent="0.2">
      <c r="A282" s="111" t="s">
        <v>863</v>
      </c>
      <c r="B282" s="111" t="s">
        <v>864</v>
      </c>
      <c r="C282" s="111" t="s">
        <v>865</v>
      </c>
      <c r="D282" s="111" t="s">
        <v>24</v>
      </c>
      <c r="E282" s="111" t="s">
        <v>884</v>
      </c>
      <c r="F282" s="111" t="s">
        <v>885</v>
      </c>
      <c r="G282" s="112" t="s">
        <v>20</v>
      </c>
      <c r="H282" s="112"/>
    </row>
    <row r="283" spans="1:8" ht="38.25" x14ac:dyDescent="0.2">
      <c r="A283" s="111" t="s">
        <v>863</v>
      </c>
      <c r="B283" s="111" t="s">
        <v>864</v>
      </c>
      <c r="C283" s="111" t="s">
        <v>865</v>
      </c>
      <c r="D283" s="111" t="s">
        <v>23</v>
      </c>
      <c r="E283" s="111" t="s">
        <v>886</v>
      </c>
      <c r="F283" s="111" t="s">
        <v>887</v>
      </c>
      <c r="G283" s="112" t="s">
        <v>20</v>
      </c>
      <c r="H283" s="112"/>
    </row>
    <row r="284" spans="1:8" ht="63.75" x14ac:dyDescent="0.2">
      <c r="A284" s="111" t="s">
        <v>863</v>
      </c>
      <c r="B284" s="111" t="s">
        <v>864</v>
      </c>
      <c r="C284" s="111" t="s">
        <v>865</v>
      </c>
      <c r="D284" s="111" t="s">
        <v>24</v>
      </c>
      <c r="E284" s="111" t="s">
        <v>888</v>
      </c>
      <c r="F284" s="111" t="s">
        <v>889</v>
      </c>
      <c r="G284" s="112" t="s">
        <v>20</v>
      </c>
      <c r="H284" s="112"/>
    </row>
    <row r="285" spans="1:8" ht="38.25" x14ac:dyDescent="0.2">
      <c r="A285" s="111" t="s">
        <v>863</v>
      </c>
      <c r="B285" s="111" t="s">
        <v>864</v>
      </c>
      <c r="C285" s="111" t="s">
        <v>890</v>
      </c>
      <c r="D285" s="111" t="s">
        <v>25</v>
      </c>
      <c r="E285" s="111" t="s">
        <v>891</v>
      </c>
      <c r="F285" s="111" t="s">
        <v>892</v>
      </c>
      <c r="G285" s="112" t="s">
        <v>20</v>
      </c>
      <c r="H285" s="112"/>
    </row>
    <row r="286" spans="1:8" ht="89.25" x14ac:dyDescent="0.2">
      <c r="A286" s="111" t="s">
        <v>863</v>
      </c>
      <c r="B286" s="111" t="s">
        <v>864</v>
      </c>
      <c r="C286" s="111" t="s">
        <v>890</v>
      </c>
      <c r="D286" s="111" t="s">
        <v>23</v>
      </c>
      <c r="E286" s="111" t="s">
        <v>893</v>
      </c>
      <c r="F286" s="111" t="s">
        <v>894</v>
      </c>
      <c r="G286" s="112" t="s">
        <v>20</v>
      </c>
      <c r="H286" s="112"/>
    </row>
    <row r="287" spans="1:8" ht="51" x14ac:dyDescent="0.2">
      <c r="A287" s="111" t="s">
        <v>863</v>
      </c>
      <c r="B287" s="111" t="s">
        <v>864</v>
      </c>
      <c r="C287" s="111" t="s">
        <v>890</v>
      </c>
      <c r="D287" s="111" t="s">
        <v>23</v>
      </c>
      <c r="E287" s="111" t="s">
        <v>895</v>
      </c>
      <c r="F287" s="111" t="s">
        <v>896</v>
      </c>
      <c r="G287" s="112" t="s">
        <v>20</v>
      </c>
      <c r="H287" s="112"/>
    </row>
    <row r="288" spans="1:8" ht="38.25" x14ac:dyDescent="0.2">
      <c r="A288" s="111" t="s">
        <v>863</v>
      </c>
      <c r="B288" s="111" t="s">
        <v>864</v>
      </c>
      <c r="C288" s="111" t="s">
        <v>890</v>
      </c>
      <c r="D288" s="111" t="s">
        <v>23</v>
      </c>
      <c r="E288" s="111" t="s">
        <v>897</v>
      </c>
      <c r="F288" s="111" t="s">
        <v>898</v>
      </c>
      <c r="G288" s="112" t="s">
        <v>20</v>
      </c>
      <c r="H288" s="112"/>
    </row>
    <row r="289" spans="1:8" ht="38.25" x14ac:dyDescent="0.2">
      <c r="A289" s="111" t="s">
        <v>863</v>
      </c>
      <c r="B289" s="111" t="s">
        <v>864</v>
      </c>
      <c r="C289" s="111" t="s">
        <v>890</v>
      </c>
      <c r="D289" s="111" t="s">
        <v>24</v>
      </c>
      <c r="E289" s="111" t="s">
        <v>899</v>
      </c>
      <c r="F289" s="111" t="s">
        <v>900</v>
      </c>
      <c r="G289" s="112" t="s">
        <v>20</v>
      </c>
      <c r="H289" s="112"/>
    </row>
    <row r="290" spans="1:8" ht="38.25" x14ac:dyDescent="0.2">
      <c r="A290" s="111" t="s">
        <v>863</v>
      </c>
      <c r="B290" s="111" t="s">
        <v>864</v>
      </c>
      <c r="C290" s="111" t="s">
        <v>890</v>
      </c>
      <c r="D290" s="111" t="s">
        <v>25</v>
      </c>
      <c r="E290" s="111" t="s">
        <v>901</v>
      </c>
      <c r="F290" s="111" t="s">
        <v>902</v>
      </c>
      <c r="G290" s="112" t="s">
        <v>20</v>
      </c>
      <c r="H290" s="112"/>
    </row>
    <row r="291" spans="1:8" ht="38.25" x14ac:dyDescent="0.2">
      <c r="A291" s="111" t="s">
        <v>863</v>
      </c>
      <c r="B291" s="111" t="s">
        <v>864</v>
      </c>
      <c r="C291" s="111" t="s">
        <v>890</v>
      </c>
      <c r="D291" s="111" t="s">
        <v>24</v>
      </c>
      <c r="E291" s="111" t="s">
        <v>903</v>
      </c>
      <c r="F291" s="111" t="s">
        <v>904</v>
      </c>
      <c r="G291" s="112" t="s">
        <v>20</v>
      </c>
      <c r="H291" s="112"/>
    </row>
    <row r="292" spans="1:8" ht="38.25" x14ac:dyDescent="0.2">
      <c r="A292" s="111" t="s">
        <v>863</v>
      </c>
      <c r="B292" s="111" t="s">
        <v>864</v>
      </c>
      <c r="C292" s="111" t="s">
        <v>890</v>
      </c>
      <c r="D292" s="111" t="s">
        <v>25</v>
      </c>
      <c r="E292" s="111" t="s">
        <v>905</v>
      </c>
      <c r="F292" s="111" t="s">
        <v>906</v>
      </c>
      <c r="G292" s="112" t="s">
        <v>20</v>
      </c>
      <c r="H292" s="112"/>
    </row>
    <row r="293" spans="1:8" ht="38.25" x14ac:dyDescent="0.2">
      <c r="A293" s="111" t="s">
        <v>863</v>
      </c>
      <c r="B293" s="111" t="s">
        <v>864</v>
      </c>
      <c r="C293" s="111" t="s">
        <v>890</v>
      </c>
      <c r="D293" s="111" t="s">
        <v>24</v>
      </c>
      <c r="E293" s="111" t="s">
        <v>907</v>
      </c>
      <c r="F293" s="111" t="s">
        <v>908</v>
      </c>
      <c r="G293" s="112" t="s">
        <v>20</v>
      </c>
      <c r="H293" s="112"/>
    </row>
    <row r="294" spans="1:8" ht="38.25" x14ac:dyDescent="0.2">
      <c r="A294" s="111" t="s">
        <v>863</v>
      </c>
      <c r="B294" s="111" t="s">
        <v>864</v>
      </c>
      <c r="C294" s="111" t="s">
        <v>890</v>
      </c>
      <c r="D294" s="111" t="s">
        <v>25</v>
      </c>
      <c r="E294" s="111" t="s">
        <v>909</v>
      </c>
      <c r="F294" s="111" t="s">
        <v>910</v>
      </c>
      <c r="G294" s="112" t="s">
        <v>20</v>
      </c>
      <c r="H294" s="112"/>
    </row>
    <row r="295" spans="1:8" ht="38.25" x14ac:dyDescent="0.2">
      <c r="A295" s="111" t="s">
        <v>863</v>
      </c>
      <c r="B295" s="111" t="s">
        <v>864</v>
      </c>
      <c r="C295" s="111" t="s">
        <v>890</v>
      </c>
      <c r="D295" s="111" t="s">
        <v>24</v>
      </c>
      <c r="E295" s="111" t="s">
        <v>911</v>
      </c>
      <c r="F295" s="111" t="s">
        <v>912</v>
      </c>
      <c r="G295" s="112" t="s">
        <v>20</v>
      </c>
      <c r="H295" s="112"/>
    </row>
    <row r="296" spans="1:8" ht="38.25" x14ac:dyDescent="0.2">
      <c r="A296" s="111" t="s">
        <v>863</v>
      </c>
      <c r="B296" s="111" t="s">
        <v>864</v>
      </c>
      <c r="C296" s="111" t="s">
        <v>890</v>
      </c>
      <c r="D296" s="111" t="s">
        <v>25</v>
      </c>
      <c r="E296" s="111" t="s">
        <v>913</v>
      </c>
      <c r="F296" s="111" t="s">
        <v>914</v>
      </c>
      <c r="G296" s="112" t="s">
        <v>20</v>
      </c>
      <c r="H296" s="112"/>
    </row>
    <row r="297" spans="1:8" ht="76.5" x14ac:dyDescent="0.2">
      <c r="A297" s="111" t="s">
        <v>863</v>
      </c>
      <c r="B297" s="111" t="s">
        <v>864</v>
      </c>
      <c r="C297" s="111" t="s">
        <v>890</v>
      </c>
      <c r="D297" s="111" t="s">
        <v>25</v>
      </c>
      <c r="E297" s="111" t="s">
        <v>915</v>
      </c>
      <c r="F297" s="111" t="s">
        <v>916</v>
      </c>
      <c r="G297" s="112" t="s">
        <v>20</v>
      </c>
      <c r="H297" s="112"/>
    </row>
    <row r="298" spans="1:8" ht="38.25" x14ac:dyDescent="0.2">
      <c r="A298" s="111" t="s">
        <v>863</v>
      </c>
      <c r="B298" s="111" t="s">
        <v>864</v>
      </c>
      <c r="C298" s="111" t="s">
        <v>917</v>
      </c>
      <c r="D298" s="111" t="s">
        <v>23</v>
      </c>
      <c r="E298" s="111" t="s">
        <v>918</v>
      </c>
      <c r="F298" s="111" t="s">
        <v>919</v>
      </c>
      <c r="G298" s="112" t="s">
        <v>20</v>
      </c>
      <c r="H298" s="112"/>
    </row>
    <row r="299" spans="1:8" ht="51" x14ac:dyDescent="0.2">
      <c r="A299" s="111" t="s">
        <v>863</v>
      </c>
      <c r="B299" s="111" t="s">
        <v>864</v>
      </c>
      <c r="C299" s="111" t="s">
        <v>917</v>
      </c>
      <c r="D299" s="111" t="s">
        <v>24</v>
      </c>
      <c r="E299" s="111" t="s">
        <v>920</v>
      </c>
      <c r="F299" s="111" t="s">
        <v>921</v>
      </c>
      <c r="G299" s="112" t="s">
        <v>20</v>
      </c>
      <c r="H299" s="112"/>
    </row>
    <row r="300" spans="1:8" ht="63.75" x14ac:dyDescent="0.2">
      <c r="A300" s="111" t="s">
        <v>863</v>
      </c>
      <c r="B300" s="111" t="s">
        <v>922</v>
      </c>
      <c r="C300" s="111" t="s">
        <v>923</v>
      </c>
      <c r="D300" s="111" t="s">
        <v>23</v>
      </c>
      <c r="E300" s="111" t="s">
        <v>924</v>
      </c>
      <c r="F300" s="111" t="s">
        <v>925</v>
      </c>
      <c r="G300" s="112" t="s">
        <v>20</v>
      </c>
      <c r="H300" s="112"/>
    </row>
    <row r="301" spans="1:8" ht="38.25" x14ac:dyDescent="0.2">
      <c r="A301" s="111" t="s">
        <v>863</v>
      </c>
      <c r="B301" s="111" t="s">
        <v>922</v>
      </c>
      <c r="C301" s="111" t="s">
        <v>923</v>
      </c>
      <c r="D301" s="111" t="s">
        <v>23</v>
      </c>
      <c r="E301" s="111" t="s">
        <v>926</v>
      </c>
      <c r="F301" s="111" t="s">
        <v>927</v>
      </c>
      <c r="G301" s="112" t="s">
        <v>20</v>
      </c>
      <c r="H301" s="112"/>
    </row>
    <row r="302" spans="1:8" ht="38.25" x14ac:dyDescent="0.2">
      <c r="A302" s="111" t="s">
        <v>863</v>
      </c>
      <c r="B302" s="111" t="s">
        <v>922</v>
      </c>
      <c r="C302" s="111" t="s">
        <v>928</v>
      </c>
      <c r="D302" s="111" t="s">
        <v>24</v>
      </c>
      <c r="E302" s="111" t="s">
        <v>929</v>
      </c>
      <c r="F302" s="111" t="s">
        <v>930</v>
      </c>
      <c r="G302" s="112" t="s">
        <v>20</v>
      </c>
      <c r="H302" s="112"/>
    </row>
    <row r="303" spans="1:8" ht="38.25" x14ac:dyDescent="0.2">
      <c r="A303" s="111" t="s">
        <v>863</v>
      </c>
      <c r="B303" s="111" t="s">
        <v>922</v>
      </c>
      <c r="C303" s="111" t="s">
        <v>928</v>
      </c>
      <c r="D303" s="111" t="s">
        <v>23</v>
      </c>
      <c r="E303" s="111" t="s">
        <v>931</v>
      </c>
      <c r="F303" s="111" t="s">
        <v>932</v>
      </c>
      <c r="G303" s="112" t="s">
        <v>20</v>
      </c>
      <c r="H303" s="112"/>
    </row>
    <row r="304" spans="1:8" ht="51" x14ac:dyDescent="0.2">
      <c r="A304" s="111" t="s">
        <v>863</v>
      </c>
      <c r="B304" s="111" t="s">
        <v>922</v>
      </c>
      <c r="C304" s="111" t="s">
        <v>928</v>
      </c>
      <c r="D304" s="111" t="s">
        <v>24</v>
      </c>
      <c r="E304" s="111" t="s">
        <v>933</v>
      </c>
      <c r="F304" s="111" t="s">
        <v>934</v>
      </c>
      <c r="G304" s="112" t="s">
        <v>20</v>
      </c>
      <c r="H304" s="112"/>
    </row>
    <row r="305" spans="1:8" ht="51" x14ac:dyDescent="0.2">
      <c r="A305" s="111" t="s">
        <v>863</v>
      </c>
      <c r="B305" s="111" t="s">
        <v>922</v>
      </c>
      <c r="C305" s="111" t="s">
        <v>928</v>
      </c>
      <c r="D305" s="111" t="s">
        <v>23</v>
      </c>
      <c r="E305" s="111" t="s">
        <v>935</v>
      </c>
      <c r="F305" s="111" t="s">
        <v>936</v>
      </c>
      <c r="G305" s="112" t="s">
        <v>20</v>
      </c>
      <c r="H305" s="112"/>
    </row>
    <row r="306" spans="1:8" ht="38.25" x14ac:dyDescent="0.2">
      <c r="A306" s="111" t="s">
        <v>863</v>
      </c>
      <c r="B306" s="111" t="s">
        <v>922</v>
      </c>
      <c r="C306" s="111" t="s">
        <v>928</v>
      </c>
      <c r="D306" s="111" t="s">
        <v>23</v>
      </c>
      <c r="E306" s="111" t="s">
        <v>937</v>
      </c>
      <c r="F306" s="111" t="s">
        <v>938</v>
      </c>
      <c r="G306" s="112" t="s">
        <v>20</v>
      </c>
      <c r="H306" s="112"/>
    </row>
    <row r="307" spans="1:8" ht="51.75" thickBot="1" x14ac:dyDescent="0.25">
      <c r="A307" s="111" t="s">
        <v>863</v>
      </c>
      <c r="B307" s="111" t="s">
        <v>922</v>
      </c>
      <c r="C307" s="39" t="s">
        <v>939</v>
      </c>
      <c r="D307" s="111" t="s">
        <v>25</v>
      </c>
      <c r="E307" s="111" t="s">
        <v>940</v>
      </c>
      <c r="F307" s="111" t="s">
        <v>941</v>
      </c>
      <c r="G307" s="112" t="s">
        <v>20</v>
      </c>
      <c r="H307" s="112"/>
    </row>
    <row r="308" spans="1:8" ht="39" thickBot="1" x14ac:dyDescent="0.25">
      <c r="A308" s="111" t="s">
        <v>863</v>
      </c>
      <c r="B308" s="111" t="s">
        <v>922</v>
      </c>
      <c r="C308" s="39" t="s">
        <v>939</v>
      </c>
      <c r="D308" s="111" t="s">
        <v>25</v>
      </c>
      <c r="E308" s="111" t="s">
        <v>942</v>
      </c>
      <c r="F308" s="111" t="s">
        <v>943</v>
      </c>
      <c r="G308" s="112" t="s">
        <v>20</v>
      </c>
      <c r="H308" s="112"/>
    </row>
    <row r="309" spans="1:8" ht="39" thickBot="1" x14ac:dyDescent="0.25">
      <c r="A309" s="111" t="s">
        <v>863</v>
      </c>
      <c r="B309" s="111" t="s">
        <v>922</v>
      </c>
      <c r="C309" s="39" t="s">
        <v>939</v>
      </c>
      <c r="D309" s="111" t="s">
        <v>25</v>
      </c>
      <c r="E309" s="111" t="s">
        <v>944</v>
      </c>
      <c r="F309" s="111" t="s">
        <v>945</v>
      </c>
      <c r="G309" s="112" t="s">
        <v>20</v>
      </c>
      <c r="H309" s="112"/>
    </row>
    <row r="310" spans="1:8" ht="38.25" x14ac:dyDescent="0.2">
      <c r="A310" s="111" t="s">
        <v>863</v>
      </c>
      <c r="B310" s="111" t="s">
        <v>946</v>
      </c>
      <c r="C310" s="111" t="s">
        <v>947</v>
      </c>
      <c r="D310" s="111" t="s">
        <v>23</v>
      </c>
      <c r="E310" s="111" t="s">
        <v>948</v>
      </c>
      <c r="F310" s="111" t="s">
        <v>949</v>
      </c>
      <c r="G310" s="112" t="s">
        <v>20</v>
      </c>
      <c r="H310" s="112"/>
    </row>
    <row r="311" spans="1:8" ht="38.25" x14ac:dyDescent="0.2">
      <c r="A311" s="111" t="s">
        <v>863</v>
      </c>
      <c r="B311" s="111" t="s">
        <v>946</v>
      </c>
      <c r="C311" s="111" t="s">
        <v>947</v>
      </c>
      <c r="D311" s="111" t="s">
        <v>24</v>
      </c>
      <c r="E311" s="111" t="s">
        <v>950</v>
      </c>
      <c r="F311" s="111" t="s">
        <v>951</v>
      </c>
      <c r="G311" s="112" t="s">
        <v>20</v>
      </c>
      <c r="H311" s="112"/>
    </row>
    <row r="312" spans="1:8" ht="76.5" x14ac:dyDescent="0.2">
      <c r="A312" s="111" t="s">
        <v>863</v>
      </c>
      <c r="B312" s="111" t="s">
        <v>946</v>
      </c>
      <c r="C312" s="111" t="s">
        <v>947</v>
      </c>
      <c r="D312" s="111" t="s">
        <v>23</v>
      </c>
      <c r="E312" s="111" t="s">
        <v>952</v>
      </c>
      <c r="F312" s="111" t="s">
        <v>953</v>
      </c>
      <c r="G312" s="112" t="s">
        <v>20</v>
      </c>
      <c r="H312" s="112"/>
    </row>
    <row r="313" spans="1:8" ht="51" x14ac:dyDescent="0.2">
      <c r="A313" s="111" t="s">
        <v>863</v>
      </c>
      <c r="B313" s="111" t="s">
        <v>946</v>
      </c>
      <c r="C313" s="111" t="s">
        <v>947</v>
      </c>
      <c r="D313" s="111" t="s">
        <v>24</v>
      </c>
      <c r="E313" s="111" t="s">
        <v>954</v>
      </c>
      <c r="F313" s="111" t="s">
        <v>955</v>
      </c>
      <c r="G313" s="112" t="s">
        <v>20</v>
      </c>
      <c r="H313" s="112"/>
    </row>
    <row r="314" spans="1:8" ht="51" x14ac:dyDescent="0.2">
      <c r="A314" s="111" t="s">
        <v>863</v>
      </c>
      <c r="B314" s="111" t="s">
        <v>946</v>
      </c>
      <c r="C314" s="111" t="s">
        <v>947</v>
      </c>
      <c r="D314" s="111" t="s">
        <v>23</v>
      </c>
      <c r="E314" s="111" t="s">
        <v>956</v>
      </c>
      <c r="F314" s="111" t="s">
        <v>957</v>
      </c>
      <c r="G314" s="112" t="s">
        <v>20</v>
      </c>
      <c r="H314" s="112"/>
    </row>
    <row r="315" spans="1:8" ht="38.25" x14ac:dyDescent="0.2">
      <c r="A315" s="111" t="s">
        <v>863</v>
      </c>
      <c r="B315" s="111" t="s">
        <v>946</v>
      </c>
      <c r="C315" s="111" t="s">
        <v>947</v>
      </c>
      <c r="D315" s="111" t="s">
        <v>24</v>
      </c>
      <c r="E315" s="111" t="s">
        <v>958</v>
      </c>
      <c r="F315" s="111" t="s">
        <v>959</v>
      </c>
      <c r="G315" s="112" t="s">
        <v>20</v>
      </c>
      <c r="H315" s="112"/>
    </row>
    <row r="316" spans="1:8" ht="76.5" x14ac:dyDescent="0.2">
      <c r="A316" s="111" t="s">
        <v>863</v>
      </c>
      <c r="B316" s="111" t="s">
        <v>946</v>
      </c>
      <c r="C316" s="111" t="s">
        <v>947</v>
      </c>
      <c r="D316" s="111" t="s">
        <v>23</v>
      </c>
      <c r="E316" s="111" t="s">
        <v>960</v>
      </c>
      <c r="F316" s="111" t="s">
        <v>961</v>
      </c>
      <c r="G316" s="112" t="s">
        <v>20</v>
      </c>
      <c r="H316" s="112"/>
    </row>
    <row r="317" spans="1:8" ht="38.25" x14ac:dyDescent="0.2">
      <c r="A317" s="111" t="s">
        <v>863</v>
      </c>
      <c r="B317" s="111" t="s">
        <v>946</v>
      </c>
      <c r="C317" s="111" t="s">
        <v>962</v>
      </c>
      <c r="D317" s="111" t="s">
        <v>25</v>
      </c>
      <c r="E317" s="111" t="s">
        <v>963</v>
      </c>
      <c r="F317" s="111" t="s">
        <v>964</v>
      </c>
      <c r="G317" s="112" t="s">
        <v>20</v>
      </c>
      <c r="H317" s="112"/>
    </row>
    <row r="318" spans="1:8" ht="25.5" x14ac:dyDescent="0.2">
      <c r="A318" s="111" t="s">
        <v>863</v>
      </c>
      <c r="B318" s="111" t="s">
        <v>946</v>
      </c>
      <c r="C318" s="111" t="s">
        <v>962</v>
      </c>
      <c r="D318" s="111" t="s">
        <v>23</v>
      </c>
      <c r="E318" s="111" t="s">
        <v>965</v>
      </c>
      <c r="F318" s="111" t="s">
        <v>966</v>
      </c>
      <c r="G318" s="112" t="s">
        <v>20</v>
      </c>
      <c r="H318" s="112"/>
    </row>
    <row r="319" spans="1:8" ht="25.5" x14ac:dyDescent="0.2">
      <c r="A319" s="111" t="s">
        <v>863</v>
      </c>
      <c r="B319" s="111" t="s">
        <v>946</v>
      </c>
      <c r="C319" s="111" t="s">
        <v>962</v>
      </c>
      <c r="D319" s="111" t="s">
        <v>24</v>
      </c>
      <c r="E319" s="111" t="s">
        <v>967</v>
      </c>
      <c r="F319" s="111" t="s">
        <v>968</v>
      </c>
      <c r="G319" s="112" t="s">
        <v>20</v>
      </c>
      <c r="H319" s="112"/>
    </row>
    <row r="320" spans="1:8" ht="51" x14ac:dyDescent="0.2">
      <c r="A320" s="111" t="s">
        <v>863</v>
      </c>
      <c r="B320" s="111" t="s">
        <v>946</v>
      </c>
      <c r="C320" s="111" t="s">
        <v>962</v>
      </c>
      <c r="D320" s="111" t="s">
        <v>25</v>
      </c>
      <c r="E320" s="111" t="s">
        <v>969</v>
      </c>
      <c r="F320" s="111" t="s">
        <v>970</v>
      </c>
      <c r="G320" s="112" t="s">
        <v>20</v>
      </c>
      <c r="H320" s="112"/>
    </row>
    <row r="321" spans="1:8" ht="38.25" x14ac:dyDescent="0.2">
      <c r="A321" s="111" t="s">
        <v>863</v>
      </c>
      <c r="B321" s="111" t="s">
        <v>946</v>
      </c>
      <c r="C321" s="111" t="s">
        <v>962</v>
      </c>
      <c r="D321" s="111" t="s">
        <v>23</v>
      </c>
      <c r="E321" s="111" t="s">
        <v>971</v>
      </c>
      <c r="F321" s="111" t="s">
        <v>972</v>
      </c>
      <c r="G321" s="112" t="s">
        <v>20</v>
      </c>
      <c r="H321" s="112"/>
    </row>
    <row r="322" spans="1:8" ht="38.25" x14ac:dyDescent="0.2">
      <c r="A322" s="111" t="s">
        <v>863</v>
      </c>
      <c r="B322" s="111" t="s">
        <v>946</v>
      </c>
      <c r="C322" s="111" t="s">
        <v>962</v>
      </c>
      <c r="D322" s="111" t="s">
        <v>23</v>
      </c>
      <c r="E322" s="111" t="s">
        <v>973</v>
      </c>
      <c r="F322" s="111" t="s">
        <v>974</v>
      </c>
      <c r="G322" s="112" t="s">
        <v>20</v>
      </c>
      <c r="H322" s="112"/>
    </row>
    <row r="323" spans="1:8" ht="25.5" x14ac:dyDescent="0.2">
      <c r="A323" s="111" t="s">
        <v>863</v>
      </c>
      <c r="B323" s="111" t="s">
        <v>946</v>
      </c>
      <c r="C323" s="111" t="s">
        <v>962</v>
      </c>
      <c r="D323" s="111" t="s">
        <v>23</v>
      </c>
      <c r="E323" s="111" t="s">
        <v>975</v>
      </c>
      <c r="F323" s="111" t="s">
        <v>976</v>
      </c>
      <c r="G323" s="112" t="s">
        <v>20</v>
      </c>
      <c r="H323" s="112"/>
    </row>
    <row r="324" spans="1:8" ht="25.5" x14ac:dyDescent="0.2">
      <c r="A324" s="111" t="s">
        <v>977</v>
      </c>
      <c r="B324" s="111" t="s">
        <v>978</v>
      </c>
      <c r="C324" s="111" t="s">
        <v>979</v>
      </c>
      <c r="D324" s="111" t="s">
        <v>25</v>
      </c>
      <c r="E324" s="111" t="s">
        <v>980</v>
      </c>
      <c r="F324" s="111" t="s">
        <v>981</v>
      </c>
      <c r="G324" s="112" t="s">
        <v>20</v>
      </c>
      <c r="H324" s="112"/>
    </row>
    <row r="325" spans="1:8" ht="76.5" x14ac:dyDescent="0.2">
      <c r="A325" s="111" t="s">
        <v>977</v>
      </c>
      <c r="B325" s="111" t="s">
        <v>978</v>
      </c>
      <c r="C325" s="111" t="s">
        <v>979</v>
      </c>
      <c r="D325" s="111" t="s">
        <v>23</v>
      </c>
      <c r="E325" s="111" t="s">
        <v>982</v>
      </c>
      <c r="F325" s="111" t="s">
        <v>983</v>
      </c>
      <c r="G325" s="112" t="s">
        <v>20</v>
      </c>
      <c r="H325" s="112"/>
    </row>
    <row r="326" spans="1:8" ht="51" x14ac:dyDescent="0.2">
      <c r="A326" s="111" t="s">
        <v>977</v>
      </c>
      <c r="B326" s="111" t="s">
        <v>978</v>
      </c>
      <c r="C326" s="111" t="s">
        <v>979</v>
      </c>
      <c r="D326" s="111" t="s">
        <v>24</v>
      </c>
      <c r="E326" s="111" t="s">
        <v>984</v>
      </c>
      <c r="F326" s="111" t="s">
        <v>985</v>
      </c>
      <c r="G326" s="112" t="s">
        <v>20</v>
      </c>
      <c r="H326" s="112"/>
    </row>
    <row r="327" spans="1:8" ht="25.5" x14ac:dyDescent="0.2">
      <c r="A327" s="111" t="s">
        <v>977</v>
      </c>
      <c r="B327" s="111" t="s">
        <v>978</v>
      </c>
      <c r="C327" s="111" t="s">
        <v>979</v>
      </c>
      <c r="D327" s="111" t="s">
        <v>25</v>
      </c>
      <c r="E327" s="111" t="s">
        <v>986</v>
      </c>
      <c r="F327" s="111" t="s">
        <v>987</v>
      </c>
      <c r="G327" s="112" t="s">
        <v>20</v>
      </c>
      <c r="H327" s="112"/>
    </row>
    <row r="328" spans="1:8" ht="38.25" x14ac:dyDescent="0.2">
      <c r="A328" s="111" t="s">
        <v>977</v>
      </c>
      <c r="B328" s="111" t="s">
        <v>978</v>
      </c>
      <c r="C328" s="111" t="s">
        <v>979</v>
      </c>
      <c r="D328" s="111" t="s">
        <v>23</v>
      </c>
      <c r="E328" s="111" t="s">
        <v>988</v>
      </c>
      <c r="F328" s="111" t="s">
        <v>989</v>
      </c>
      <c r="G328" s="112" t="s">
        <v>20</v>
      </c>
      <c r="H328" s="112"/>
    </row>
    <row r="329" spans="1:8" ht="38.25" x14ac:dyDescent="0.2">
      <c r="A329" s="111" t="s">
        <v>977</v>
      </c>
      <c r="B329" s="111" t="s">
        <v>978</v>
      </c>
      <c r="C329" s="111" t="s">
        <v>979</v>
      </c>
      <c r="D329" s="111" t="s">
        <v>24</v>
      </c>
      <c r="E329" s="111" t="s">
        <v>990</v>
      </c>
      <c r="F329" s="111" t="s">
        <v>991</v>
      </c>
      <c r="G329" s="112" t="s">
        <v>20</v>
      </c>
      <c r="H329" s="112"/>
    </row>
    <row r="330" spans="1:8" ht="38.25" x14ac:dyDescent="0.2">
      <c r="A330" s="111" t="s">
        <v>977</v>
      </c>
      <c r="B330" s="111" t="s">
        <v>978</v>
      </c>
      <c r="C330" s="111" t="s">
        <v>979</v>
      </c>
      <c r="D330" s="111" t="s">
        <v>25</v>
      </c>
      <c r="E330" s="111" t="s">
        <v>992</v>
      </c>
      <c r="F330" s="111" t="s">
        <v>993</v>
      </c>
      <c r="G330" s="112" t="s">
        <v>20</v>
      </c>
      <c r="H330" s="112"/>
    </row>
    <row r="331" spans="1:8" ht="25.5" x14ac:dyDescent="0.2">
      <c r="A331" s="111" t="s">
        <v>977</v>
      </c>
      <c r="B331" s="111" t="s">
        <v>978</v>
      </c>
      <c r="C331" s="111" t="s">
        <v>979</v>
      </c>
      <c r="D331" s="111" t="s">
        <v>24</v>
      </c>
      <c r="E331" s="111" t="s">
        <v>994</v>
      </c>
      <c r="F331" s="111" t="s">
        <v>995</v>
      </c>
      <c r="G331" s="112" t="s">
        <v>20</v>
      </c>
      <c r="H331" s="112"/>
    </row>
    <row r="332" spans="1:8" ht="38.25" x14ac:dyDescent="0.2">
      <c r="A332" s="111" t="s">
        <v>977</v>
      </c>
      <c r="B332" s="111" t="s">
        <v>978</v>
      </c>
      <c r="C332" s="111" t="s">
        <v>979</v>
      </c>
      <c r="D332" s="111" t="s">
        <v>25</v>
      </c>
      <c r="E332" s="111" t="s">
        <v>996</v>
      </c>
      <c r="F332" s="111" t="s">
        <v>997</v>
      </c>
      <c r="G332" s="112" t="s">
        <v>20</v>
      </c>
      <c r="H332" s="112"/>
    </row>
    <row r="333" spans="1:8" ht="51" x14ac:dyDescent="0.2">
      <c r="A333" s="111" t="s">
        <v>977</v>
      </c>
      <c r="B333" s="111" t="s">
        <v>998</v>
      </c>
      <c r="C333" s="111" t="s">
        <v>999</v>
      </c>
      <c r="D333" s="111" t="s">
        <v>23</v>
      </c>
      <c r="E333" s="111" t="s">
        <v>1000</v>
      </c>
      <c r="F333" s="111" t="s">
        <v>1001</v>
      </c>
      <c r="G333" s="112" t="s">
        <v>20</v>
      </c>
      <c r="H333" s="112"/>
    </row>
    <row r="334" spans="1:8" ht="51" x14ac:dyDescent="0.2">
      <c r="A334" s="111" t="s">
        <v>977</v>
      </c>
      <c r="B334" s="111" t="s">
        <v>998</v>
      </c>
      <c r="C334" s="111" t="s">
        <v>999</v>
      </c>
      <c r="D334" s="111" t="s">
        <v>24</v>
      </c>
      <c r="E334" s="111" t="s">
        <v>1002</v>
      </c>
      <c r="F334" s="111" t="s">
        <v>1003</v>
      </c>
      <c r="G334" s="112" t="s">
        <v>20</v>
      </c>
      <c r="H334" s="112"/>
    </row>
    <row r="335" spans="1:8" ht="38.25" x14ac:dyDescent="0.2">
      <c r="A335" s="111" t="s">
        <v>977</v>
      </c>
      <c r="B335" s="111" t="s">
        <v>998</v>
      </c>
      <c r="C335" s="111" t="s">
        <v>1004</v>
      </c>
      <c r="D335" s="111" t="s">
        <v>23</v>
      </c>
      <c r="E335" s="111" t="s">
        <v>1005</v>
      </c>
      <c r="F335" s="111" t="s">
        <v>1006</v>
      </c>
      <c r="G335" s="112" t="s">
        <v>20</v>
      </c>
      <c r="H335" s="112"/>
    </row>
    <row r="336" spans="1:8" ht="51" x14ac:dyDescent="0.2">
      <c r="A336" s="111" t="s">
        <v>977</v>
      </c>
      <c r="B336" s="111" t="s">
        <v>998</v>
      </c>
      <c r="C336" s="111" t="s">
        <v>1004</v>
      </c>
      <c r="D336" s="111" t="s">
        <v>25</v>
      </c>
      <c r="E336" s="111" t="s">
        <v>1007</v>
      </c>
      <c r="F336" s="111" t="s">
        <v>1008</v>
      </c>
      <c r="G336" s="112" t="s">
        <v>20</v>
      </c>
      <c r="H336" s="112"/>
    </row>
    <row r="337" spans="1:8" ht="38.25" x14ac:dyDescent="0.2">
      <c r="A337" s="111" t="s">
        <v>977</v>
      </c>
      <c r="B337" s="111" t="s">
        <v>998</v>
      </c>
      <c r="C337" s="111" t="s">
        <v>1004</v>
      </c>
      <c r="D337" s="111" t="s">
        <v>23</v>
      </c>
      <c r="E337" s="111" t="s">
        <v>1009</v>
      </c>
      <c r="F337" s="111" t="s">
        <v>1010</v>
      </c>
      <c r="G337" s="112" t="s">
        <v>20</v>
      </c>
      <c r="H337" s="112"/>
    </row>
    <row r="338" spans="1:8" ht="38.25" x14ac:dyDescent="0.2">
      <c r="A338" s="111" t="s">
        <v>977</v>
      </c>
      <c r="B338" s="111" t="s">
        <v>998</v>
      </c>
      <c r="C338" s="111" t="s">
        <v>1004</v>
      </c>
      <c r="D338" s="111" t="s">
        <v>24</v>
      </c>
      <c r="E338" s="111" t="s">
        <v>1011</v>
      </c>
      <c r="F338" s="111" t="s">
        <v>1012</v>
      </c>
      <c r="G338" s="112" t="s">
        <v>20</v>
      </c>
      <c r="H338" s="112"/>
    </row>
    <row r="339" spans="1:8" ht="38.25" x14ac:dyDescent="0.2">
      <c r="A339" s="111" t="s">
        <v>977</v>
      </c>
      <c r="B339" s="111" t="s">
        <v>998</v>
      </c>
      <c r="C339" s="111" t="s">
        <v>1004</v>
      </c>
      <c r="D339" s="111" t="s">
        <v>25</v>
      </c>
      <c r="E339" s="111" t="s">
        <v>1013</v>
      </c>
      <c r="F339" s="111" t="s">
        <v>1014</v>
      </c>
      <c r="G339" s="112" t="s">
        <v>20</v>
      </c>
      <c r="H339" s="112"/>
    </row>
    <row r="340" spans="1:8" ht="38.25" x14ac:dyDescent="0.2">
      <c r="A340" s="111" t="s">
        <v>977</v>
      </c>
      <c r="B340" s="111" t="s">
        <v>998</v>
      </c>
      <c r="C340" s="111" t="s">
        <v>1004</v>
      </c>
      <c r="D340" s="111" t="s">
        <v>24</v>
      </c>
      <c r="E340" s="111" t="s">
        <v>1015</v>
      </c>
      <c r="F340" s="111" t="s">
        <v>1016</v>
      </c>
      <c r="G340" s="112" t="s">
        <v>20</v>
      </c>
      <c r="H340" s="112"/>
    </row>
    <row r="341" spans="1:8" ht="51" x14ac:dyDescent="0.2">
      <c r="A341" s="111" t="s">
        <v>977</v>
      </c>
      <c r="B341" s="111" t="s">
        <v>998</v>
      </c>
      <c r="C341" s="111" t="s">
        <v>1004</v>
      </c>
      <c r="D341" s="111" t="s">
        <v>25</v>
      </c>
      <c r="E341" s="111" t="s">
        <v>1017</v>
      </c>
      <c r="F341" s="111" t="s">
        <v>1018</v>
      </c>
      <c r="G341" s="112" t="s">
        <v>20</v>
      </c>
      <c r="H341" s="112"/>
    </row>
    <row r="342" spans="1:8" ht="51" x14ac:dyDescent="0.2">
      <c r="A342" s="111" t="s">
        <v>1019</v>
      </c>
      <c r="B342" s="111" t="s">
        <v>1020</v>
      </c>
      <c r="C342" s="111" t="s">
        <v>1020</v>
      </c>
      <c r="D342" s="111" t="s">
        <v>25</v>
      </c>
      <c r="E342" s="111" t="s">
        <v>1021</v>
      </c>
      <c r="F342" s="111" t="s">
        <v>1022</v>
      </c>
      <c r="G342" s="112" t="s">
        <v>20</v>
      </c>
      <c r="H342" s="112"/>
    </row>
    <row r="343" spans="1:8" ht="51" x14ac:dyDescent="0.2">
      <c r="A343" s="111" t="s">
        <v>1019</v>
      </c>
      <c r="B343" s="111" t="s">
        <v>1020</v>
      </c>
      <c r="C343" s="111" t="s">
        <v>1020</v>
      </c>
      <c r="D343" s="111" t="s">
        <v>23</v>
      </c>
      <c r="E343" s="111" t="s">
        <v>1023</v>
      </c>
      <c r="F343" s="111" t="s">
        <v>1024</v>
      </c>
      <c r="G343" s="112" t="s">
        <v>20</v>
      </c>
      <c r="H343" s="112"/>
    </row>
    <row r="344" spans="1:8" ht="89.25" x14ac:dyDescent="0.2">
      <c r="A344" s="111" t="s">
        <v>1019</v>
      </c>
      <c r="B344" s="111" t="s">
        <v>1020</v>
      </c>
      <c r="C344" s="111" t="s">
        <v>1020</v>
      </c>
      <c r="D344" s="111" t="s">
        <v>24</v>
      </c>
      <c r="E344" s="111" t="s">
        <v>1025</v>
      </c>
      <c r="F344" s="111" t="s">
        <v>1026</v>
      </c>
      <c r="G344" s="112" t="s">
        <v>20</v>
      </c>
      <c r="H344" s="112"/>
    </row>
    <row r="345" spans="1:8" ht="63.75" x14ac:dyDescent="0.2">
      <c r="A345" s="111" t="s">
        <v>1019</v>
      </c>
      <c r="B345" s="111" t="s">
        <v>1020</v>
      </c>
      <c r="C345" s="111" t="s">
        <v>1020</v>
      </c>
      <c r="D345" s="111" t="s">
        <v>25</v>
      </c>
      <c r="E345" s="111" t="s">
        <v>1027</v>
      </c>
      <c r="F345" s="111" t="s">
        <v>1028</v>
      </c>
      <c r="G345" s="112" t="s">
        <v>20</v>
      </c>
      <c r="H345" s="112"/>
    </row>
    <row r="346" spans="1:8" ht="51" x14ac:dyDescent="0.2">
      <c r="A346" s="111" t="s">
        <v>1019</v>
      </c>
      <c r="B346" s="111" t="s">
        <v>1020</v>
      </c>
      <c r="C346" s="111" t="s">
        <v>1020</v>
      </c>
      <c r="D346" s="111" t="s">
        <v>23</v>
      </c>
      <c r="E346" s="111" t="s">
        <v>1029</v>
      </c>
      <c r="F346" s="111" t="s">
        <v>1030</v>
      </c>
      <c r="G346" s="112" t="s">
        <v>20</v>
      </c>
      <c r="H346" s="112"/>
    </row>
    <row r="347" spans="1:8" ht="38.25" x14ac:dyDescent="0.2">
      <c r="A347" s="111" t="s">
        <v>1019</v>
      </c>
      <c r="B347" s="111" t="s">
        <v>1020</v>
      </c>
      <c r="C347" s="111" t="s">
        <v>1020</v>
      </c>
      <c r="D347" s="111" t="s">
        <v>24</v>
      </c>
      <c r="E347" s="111" t="s">
        <v>1031</v>
      </c>
      <c r="F347" s="111" t="s">
        <v>1032</v>
      </c>
      <c r="G347" s="112" t="s">
        <v>20</v>
      </c>
      <c r="H347" s="112"/>
    </row>
    <row r="348" spans="1:8" ht="51" x14ac:dyDescent="0.2">
      <c r="A348" s="111" t="s">
        <v>1019</v>
      </c>
      <c r="B348" s="111" t="s">
        <v>1020</v>
      </c>
      <c r="C348" s="111" t="s">
        <v>1020</v>
      </c>
      <c r="D348" s="111" t="s">
        <v>23</v>
      </c>
      <c r="E348" s="111" t="s">
        <v>1033</v>
      </c>
      <c r="F348" s="111" t="s">
        <v>1034</v>
      </c>
      <c r="G348" s="112" t="s">
        <v>20</v>
      </c>
      <c r="H348" s="112"/>
    </row>
    <row r="349" spans="1:8" ht="63.75" x14ac:dyDescent="0.2">
      <c r="A349" s="111" t="s">
        <v>1019</v>
      </c>
      <c r="B349" s="111" t="s">
        <v>1020</v>
      </c>
      <c r="C349" s="111" t="s">
        <v>1020</v>
      </c>
      <c r="D349" s="111" t="s">
        <v>24</v>
      </c>
      <c r="E349" s="111" t="s">
        <v>1035</v>
      </c>
      <c r="F349" s="111" t="s">
        <v>1036</v>
      </c>
      <c r="G349" s="112" t="s">
        <v>20</v>
      </c>
      <c r="H349" s="112"/>
    </row>
    <row r="350" spans="1:8" ht="51" x14ac:dyDescent="0.2">
      <c r="A350" s="111" t="s">
        <v>1019</v>
      </c>
      <c r="B350" s="111" t="s">
        <v>1020</v>
      </c>
      <c r="C350" s="111" t="s">
        <v>1020</v>
      </c>
      <c r="D350" s="111" t="s">
        <v>23</v>
      </c>
      <c r="E350" s="111" t="s">
        <v>1037</v>
      </c>
      <c r="F350" s="111" t="s">
        <v>1038</v>
      </c>
      <c r="G350" s="112" t="s">
        <v>20</v>
      </c>
      <c r="H350" s="112"/>
    </row>
    <row r="351" spans="1:8" ht="38.25" x14ac:dyDescent="0.2">
      <c r="A351" s="111" t="s">
        <v>1019</v>
      </c>
      <c r="B351" s="111" t="s">
        <v>1020</v>
      </c>
      <c r="C351" s="111" t="s">
        <v>1020</v>
      </c>
      <c r="D351" s="111" t="s">
        <v>24</v>
      </c>
      <c r="E351" s="111" t="s">
        <v>1039</v>
      </c>
      <c r="F351" s="111" t="s">
        <v>1040</v>
      </c>
      <c r="G351" s="112" t="s">
        <v>20</v>
      </c>
      <c r="H351" s="112"/>
    </row>
    <row r="352" spans="1:8" ht="51" x14ac:dyDescent="0.2">
      <c r="A352" s="111" t="s">
        <v>1019</v>
      </c>
      <c r="B352" s="111" t="s">
        <v>1020</v>
      </c>
      <c r="C352" s="111" t="s">
        <v>1020</v>
      </c>
      <c r="D352" s="111" t="s">
        <v>23</v>
      </c>
      <c r="E352" s="111" t="s">
        <v>1041</v>
      </c>
      <c r="F352" s="111" t="s">
        <v>1042</v>
      </c>
      <c r="G352" s="112" t="s">
        <v>20</v>
      </c>
      <c r="H352" s="112"/>
    </row>
    <row r="353" spans="1:8" ht="63.75" x14ac:dyDescent="0.2">
      <c r="A353" s="111" t="s">
        <v>1019</v>
      </c>
      <c r="B353" s="111" t="s">
        <v>1043</v>
      </c>
      <c r="C353" s="111" t="s">
        <v>1044</v>
      </c>
      <c r="D353" s="111" t="s">
        <v>23</v>
      </c>
      <c r="E353" s="111" t="s">
        <v>1045</v>
      </c>
      <c r="F353" s="111" t="s">
        <v>1046</v>
      </c>
      <c r="G353" s="112" t="s">
        <v>20</v>
      </c>
      <c r="H353" s="112"/>
    </row>
    <row r="354" spans="1:8" ht="76.5" x14ac:dyDescent="0.2">
      <c r="A354" s="111" t="s">
        <v>1019</v>
      </c>
      <c r="B354" s="111" t="s">
        <v>1043</v>
      </c>
      <c r="C354" s="111" t="s">
        <v>1044</v>
      </c>
      <c r="D354" s="111" t="s">
        <v>24</v>
      </c>
      <c r="E354" s="111" t="s">
        <v>1047</v>
      </c>
      <c r="F354" s="111" t="s">
        <v>1048</v>
      </c>
      <c r="G354" s="112" t="s">
        <v>20</v>
      </c>
      <c r="H354" s="112"/>
    </row>
    <row r="355" spans="1:8" ht="51" x14ac:dyDescent="0.2">
      <c r="A355" s="111" t="s">
        <v>1019</v>
      </c>
      <c r="B355" s="111" t="s">
        <v>1043</v>
      </c>
      <c r="C355" s="111" t="s">
        <v>1044</v>
      </c>
      <c r="D355" s="111" t="s">
        <v>25</v>
      </c>
      <c r="E355" s="111" t="s">
        <v>1049</v>
      </c>
      <c r="F355" s="111" t="s">
        <v>1050</v>
      </c>
      <c r="G355" s="112" t="s">
        <v>20</v>
      </c>
      <c r="H355" s="112"/>
    </row>
    <row r="356" spans="1:8" ht="63.75" x14ac:dyDescent="0.2">
      <c r="A356" s="111" t="s">
        <v>1019</v>
      </c>
      <c r="B356" s="111" t="s">
        <v>1043</v>
      </c>
      <c r="C356" s="111" t="s">
        <v>1044</v>
      </c>
      <c r="D356" s="111" t="s">
        <v>23</v>
      </c>
      <c r="E356" s="111" t="s">
        <v>1051</v>
      </c>
      <c r="F356" s="111" t="s">
        <v>1052</v>
      </c>
      <c r="G356" s="112" t="s">
        <v>20</v>
      </c>
      <c r="H356" s="112"/>
    </row>
    <row r="357" spans="1:8" ht="63.75" x14ac:dyDescent="0.2">
      <c r="A357" s="111" t="s">
        <v>1019</v>
      </c>
      <c r="B357" s="111" t="s">
        <v>1043</v>
      </c>
      <c r="C357" s="111" t="s">
        <v>1044</v>
      </c>
      <c r="D357" s="111" t="s">
        <v>23</v>
      </c>
      <c r="E357" s="111" t="s">
        <v>1053</v>
      </c>
      <c r="F357" s="111" t="s">
        <v>1054</v>
      </c>
      <c r="G357" s="112" t="s">
        <v>20</v>
      </c>
      <c r="H357" s="112"/>
    </row>
    <row r="358" spans="1:8" ht="25.5" x14ac:dyDescent="0.2">
      <c r="A358" s="111" t="s">
        <v>1019</v>
      </c>
      <c r="B358" s="111" t="s">
        <v>1043</v>
      </c>
      <c r="C358" s="111" t="s">
        <v>1044</v>
      </c>
      <c r="D358" s="111" t="s">
        <v>23</v>
      </c>
      <c r="E358" s="111" t="s">
        <v>1055</v>
      </c>
      <c r="F358" s="111" t="s">
        <v>1056</v>
      </c>
      <c r="G358" s="112" t="s">
        <v>20</v>
      </c>
      <c r="H358" s="112"/>
    </row>
    <row r="359" spans="1:8" ht="38.25" x14ac:dyDescent="0.2">
      <c r="A359" s="111" t="s">
        <v>1019</v>
      </c>
      <c r="B359" s="111" t="s">
        <v>1043</v>
      </c>
      <c r="C359" s="111" t="s">
        <v>1044</v>
      </c>
      <c r="D359" s="111" t="s">
        <v>23</v>
      </c>
      <c r="E359" s="111" t="s">
        <v>1057</v>
      </c>
      <c r="F359" s="111" t="s">
        <v>1058</v>
      </c>
      <c r="G359" s="112" t="s">
        <v>20</v>
      </c>
      <c r="H359" s="112"/>
    </row>
    <row r="360" spans="1:8" ht="63.75" x14ac:dyDescent="0.2">
      <c r="A360" s="111" t="s">
        <v>1019</v>
      </c>
      <c r="B360" s="111" t="s">
        <v>1043</v>
      </c>
      <c r="C360" s="111" t="s">
        <v>1059</v>
      </c>
      <c r="D360" s="111" t="s">
        <v>23</v>
      </c>
      <c r="E360" s="111" t="s">
        <v>1060</v>
      </c>
      <c r="F360" s="111" t="s">
        <v>1061</v>
      </c>
      <c r="G360" s="112" t="s">
        <v>20</v>
      </c>
      <c r="H360" s="112"/>
    </row>
    <row r="361" spans="1:8" ht="38.25" x14ac:dyDescent="0.2">
      <c r="A361" s="111" t="s">
        <v>1019</v>
      </c>
      <c r="B361" s="111" t="s">
        <v>1043</v>
      </c>
      <c r="C361" s="111" t="s">
        <v>1059</v>
      </c>
      <c r="D361" s="111" t="s">
        <v>23</v>
      </c>
      <c r="E361" s="111" t="s">
        <v>1062</v>
      </c>
      <c r="F361" s="111" t="s">
        <v>1063</v>
      </c>
      <c r="G361" s="112" t="s">
        <v>20</v>
      </c>
      <c r="H361" s="112"/>
    </row>
    <row r="362" spans="1:8" ht="89.25" x14ac:dyDescent="0.2">
      <c r="A362" s="111" t="s">
        <v>1019</v>
      </c>
      <c r="B362" s="111" t="s">
        <v>1064</v>
      </c>
      <c r="C362" s="111" t="s">
        <v>1065</v>
      </c>
      <c r="D362" s="111" t="s">
        <v>25</v>
      </c>
      <c r="E362" s="111" t="s">
        <v>1066</v>
      </c>
      <c r="F362" s="111" t="s">
        <v>1067</v>
      </c>
      <c r="G362" s="112" t="s">
        <v>20</v>
      </c>
      <c r="H362" s="112"/>
    </row>
    <row r="363" spans="1:8" ht="63.75" x14ac:dyDescent="0.2">
      <c r="A363" s="111" t="s">
        <v>1019</v>
      </c>
      <c r="B363" s="111" t="s">
        <v>1064</v>
      </c>
      <c r="C363" s="111" t="s">
        <v>1065</v>
      </c>
      <c r="D363" s="111" t="s">
        <v>23</v>
      </c>
      <c r="E363" s="111" t="s">
        <v>1068</v>
      </c>
      <c r="F363" s="111" t="s">
        <v>1069</v>
      </c>
      <c r="G363" s="112" t="s">
        <v>20</v>
      </c>
      <c r="H363" s="112"/>
    </row>
    <row r="364" spans="1:8" ht="63.75" x14ac:dyDescent="0.2">
      <c r="A364" s="111" t="s">
        <v>1019</v>
      </c>
      <c r="B364" s="111" t="s">
        <v>1064</v>
      </c>
      <c r="C364" s="111" t="s">
        <v>1065</v>
      </c>
      <c r="D364" s="111" t="s">
        <v>24</v>
      </c>
      <c r="E364" s="111" t="s">
        <v>1070</v>
      </c>
      <c r="F364" s="111" t="s">
        <v>1071</v>
      </c>
      <c r="G364" s="112" t="s">
        <v>20</v>
      </c>
      <c r="H364" s="112"/>
    </row>
    <row r="365" spans="1:8" ht="51" x14ac:dyDescent="0.2">
      <c r="A365" s="111" t="s">
        <v>1019</v>
      </c>
      <c r="B365" s="111" t="s">
        <v>1064</v>
      </c>
      <c r="C365" s="111" t="s">
        <v>1065</v>
      </c>
      <c r="D365" s="111" t="s">
        <v>25</v>
      </c>
      <c r="E365" s="111" t="s">
        <v>1072</v>
      </c>
      <c r="F365" s="111" t="s">
        <v>1073</v>
      </c>
      <c r="G365" s="112" t="s">
        <v>20</v>
      </c>
      <c r="H365" s="112"/>
    </row>
    <row r="366" spans="1:8" ht="38.25" x14ac:dyDescent="0.2">
      <c r="A366" s="111" t="s">
        <v>1019</v>
      </c>
      <c r="B366" s="111" t="s">
        <v>1064</v>
      </c>
      <c r="C366" s="111" t="s">
        <v>1065</v>
      </c>
      <c r="D366" s="111" t="s">
        <v>24</v>
      </c>
      <c r="E366" s="111" t="s">
        <v>1074</v>
      </c>
      <c r="F366" s="111" t="s">
        <v>1075</v>
      </c>
      <c r="G366" s="112" t="s">
        <v>20</v>
      </c>
      <c r="H366" s="112"/>
    </row>
    <row r="367" spans="1:8" ht="63.75" x14ac:dyDescent="0.2">
      <c r="A367" s="111" t="s">
        <v>1019</v>
      </c>
      <c r="B367" s="111" t="s">
        <v>1064</v>
      </c>
      <c r="C367" s="111" t="s">
        <v>1065</v>
      </c>
      <c r="D367" s="111" t="s">
        <v>23</v>
      </c>
      <c r="E367" s="111" t="s">
        <v>1076</v>
      </c>
      <c r="F367" s="111" t="s">
        <v>1077</v>
      </c>
      <c r="G367" s="112" t="s">
        <v>20</v>
      </c>
      <c r="H367" s="112"/>
    </row>
    <row r="368" spans="1:8" ht="63.75" x14ac:dyDescent="0.2">
      <c r="A368" s="111" t="s">
        <v>1019</v>
      </c>
      <c r="B368" s="111" t="s">
        <v>1064</v>
      </c>
      <c r="C368" s="111" t="s">
        <v>1065</v>
      </c>
      <c r="D368" s="111" t="s">
        <v>23</v>
      </c>
      <c r="E368" s="111" t="s">
        <v>1078</v>
      </c>
      <c r="F368" s="111" t="s">
        <v>1079</v>
      </c>
      <c r="G368" s="112" t="s">
        <v>20</v>
      </c>
      <c r="H368" s="112"/>
    </row>
    <row r="369" spans="7:8" s="93" customFormat="1" x14ac:dyDescent="0.2">
      <c r="G369" s="115"/>
      <c r="H369" s="115"/>
    </row>
    <row r="370" spans="7:8" s="93" customFormat="1" x14ac:dyDescent="0.2">
      <c r="G370" s="115"/>
      <c r="H370" s="115"/>
    </row>
    <row r="371" spans="7:8" s="93" customFormat="1" x14ac:dyDescent="0.2">
      <c r="G371" s="115"/>
      <c r="H371" s="115"/>
    </row>
    <row r="372" spans="7:8" s="93" customFormat="1" x14ac:dyDescent="0.2">
      <c r="G372" s="115"/>
      <c r="H372" s="115"/>
    </row>
    <row r="373" spans="7:8" s="93" customFormat="1" x14ac:dyDescent="0.2">
      <c r="G373" s="115"/>
      <c r="H373" s="115"/>
    </row>
    <row r="374" spans="7:8" s="93" customFormat="1" x14ac:dyDescent="0.2">
      <c r="G374" s="115"/>
      <c r="H374" s="115"/>
    </row>
    <row r="375" spans="7:8" s="93" customFormat="1" x14ac:dyDescent="0.2">
      <c r="G375" s="115"/>
      <c r="H375" s="115"/>
    </row>
    <row r="376" spans="7:8" s="93" customFormat="1" x14ac:dyDescent="0.2">
      <c r="G376" s="115"/>
      <c r="H376" s="115"/>
    </row>
    <row r="377" spans="7:8" s="93" customFormat="1" x14ac:dyDescent="0.2">
      <c r="G377" s="115"/>
      <c r="H377" s="115"/>
    </row>
    <row r="378" spans="7:8" s="93" customFormat="1" x14ac:dyDescent="0.2">
      <c r="G378" s="115"/>
      <c r="H378" s="115"/>
    </row>
    <row r="379" spans="7:8" s="93" customFormat="1" x14ac:dyDescent="0.2">
      <c r="G379" s="115"/>
      <c r="H379" s="115"/>
    </row>
    <row r="380" spans="7:8" s="93" customFormat="1" x14ac:dyDescent="0.2">
      <c r="G380" s="115"/>
      <c r="H380" s="115"/>
    </row>
    <row r="381" spans="7:8" s="93" customFormat="1" x14ac:dyDescent="0.2">
      <c r="G381" s="115"/>
      <c r="H381" s="115"/>
    </row>
    <row r="382" spans="7:8" s="93" customFormat="1" x14ac:dyDescent="0.2">
      <c r="G382" s="115"/>
      <c r="H382" s="115"/>
    </row>
    <row r="383" spans="7:8" s="93" customFormat="1" x14ac:dyDescent="0.2">
      <c r="G383" s="115"/>
      <c r="H383" s="115"/>
    </row>
    <row r="384" spans="7:8" s="93" customFormat="1" x14ac:dyDescent="0.2">
      <c r="G384" s="115"/>
      <c r="H384" s="115"/>
    </row>
    <row r="385" spans="1:8" s="93" customFormat="1" x14ac:dyDescent="0.2">
      <c r="G385" s="115"/>
      <c r="H385" s="115"/>
    </row>
    <row r="386" spans="1:8" s="93" customFormat="1" x14ac:dyDescent="0.2">
      <c r="G386" s="115"/>
      <c r="H386" s="115"/>
    </row>
    <row r="387" spans="1:8" s="93" customFormat="1" x14ac:dyDescent="0.2">
      <c r="G387" s="115"/>
      <c r="H387" s="115"/>
    </row>
    <row r="388" spans="1:8" s="93" customFormat="1" x14ac:dyDescent="0.2">
      <c r="A388" s="99"/>
      <c r="G388" s="115"/>
      <c r="H388" s="115"/>
    </row>
    <row r="389" spans="1:8" s="93" customFormat="1" x14ac:dyDescent="0.2">
      <c r="A389" s="99" t="s">
        <v>20</v>
      </c>
      <c r="G389" s="115"/>
      <c r="H389" s="115"/>
    </row>
    <row r="390" spans="1:8" s="93" customFormat="1" x14ac:dyDescent="0.2">
      <c r="A390" s="99" t="s">
        <v>1080</v>
      </c>
      <c r="G390" s="115"/>
      <c r="H390" s="115"/>
    </row>
    <row r="391" spans="1:8" s="93" customFormat="1" x14ac:dyDescent="0.2">
      <c r="A391" s="99" t="s">
        <v>1081</v>
      </c>
      <c r="G391" s="115"/>
      <c r="H391" s="115"/>
    </row>
    <row r="392" spans="1:8" s="93" customFormat="1" x14ac:dyDescent="0.2">
      <c r="A392" s="99" t="s">
        <v>1082</v>
      </c>
      <c r="G392" s="115"/>
      <c r="H392" s="115"/>
    </row>
    <row r="393" spans="1:8" s="93" customFormat="1" x14ac:dyDescent="0.2">
      <c r="A393" s="99" t="s">
        <v>1083</v>
      </c>
      <c r="G393" s="115"/>
      <c r="H393" s="115"/>
    </row>
    <row r="394" spans="1:8" s="93" customFormat="1" x14ac:dyDescent="0.2">
      <c r="A394" s="99" t="s">
        <v>1084</v>
      </c>
      <c r="G394" s="115"/>
      <c r="H394" s="115"/>
    </row>
    <row r="395" spans="1:8" s="93" customFormat="1" x14ac:dyDescent="0.2">
      <c r="A395" s="99"/>
      <c r="G395" s="115"/>
      <c r="H395" s="115"/>
    </row>
    <row r="396" spans="1:8" s="93" customFormat="1" x14ac:dyDescent="0.2">
      <c r="A396" s="99"/>
      <c r="G396" s="115"/>
      <c r="H396" s="115"/>
    </row>
    <row r="397" spans="1:8" s="93" customFormat="1" x14ac:dyDescent="0.2">
      <c r="G397" s="115"/>
      <c r="H397" s="115"/>
    </row>
    <row r="398" spans="1:8" s="93" customFormat="1" x14ac:dyDescent="0.2">
      <c r="G398" s="115"/>
      <c r="H398" s="115"/>
    </row>
    <row r="399" spans="1:8" s="93" customFormat="1" x14ac:dyDescent="0.2">
      <c r="G399" s="115"/>
      <c r="H399" s="115"/>
    </row>
    <row r="400" spans="1:8" s="93" customFormat="1" x14ac:dyDescent="0.2">
      <c r="G400" s="115"/>
      <c r="H400" s="115"/>
    </row>
    <row r="401" spans="7:8" s="93" customFormat="1" x14ac:dyDescent="0.2">
      <c r="G401" s="115"/>
      <c r="H401" s="115"/>
    </row>
    <row r="402" spans="7:8" s="93" customFormat="1" x14ac:dyDescent="0.2">
      <c r="G402" s="115"/>
      <c r="H402" s="115"/>
    </row>
    <row r="403" spans="7:8" s="93" customFormat="1" x14ac:dyDescent="0.2">
      <c r="G403" s="115"/>
      <c r="H403" s="115"/>
    </row>
    <row r="404" spans="7:8" s="93" customFormat="1" x14ac:dyDescent="0.2">
      <c r="G404" s="115"/>
      <c r="H404" s="115"/>
    </row>
    <row r="405" spans="7:8" s="93" customFormat="1" x14ac:dyDescent="0.2">
      <c r="G405" s="115"/>
      <c r="H405" s="115"/>
    </row>
    <row r="406" spans="7:8" s="93" customFormat="1" x14ac:dyDescent="0.2">
      <c r="G406" s="115"/>
      <c r="H406" s="115"/>
    </row>
    <row r="407" spans="7:8" s="93" customFormat="1" x14ac:dyDescent="0.2">
      <c r="G407" s="115"/>
      <c r="H407" s="115"/>
    </row>
    <row r="408" spans="7:8" s="93" customFormat="1" x14ac:dyDescent="0.2">
      <c r="G408" s="115"/>
      <c r="H408" s="115"/>
    </row>
    <row r="409" spans="7:8" s="93" customFormat="1" x14ac:dyDescent="0.2">
      <c r="G409" s="115"/>
      <c r="H409" s="115"/>
    </row>
    <row r="410" spans="7:8" s="93" customFormat="1" x14ac:dyDescent="0.2">
      <c r="G410" s="115"/>
      <c r="H410" s="115"/>
    </row>
    <row r="411" spans="7:8" s="93" customFormat="1" x14ac:dyDescent="0.2">
      <c r="G411" s="115"/>
      <c r="H411" s="115"/>
    </row>
    <row r="412" spans="7:8" s="93" customFormat="1" x14ac:dyDescent="0.2">
      <c r="G412" s="115"/>
      <c r="H412" s="115"/>
    </row>
    <row r="413" spans="7:8" s="93" customFormat="1" x14ac:dyDescent="0.2">
      <c r="G413" s="115"/>
      <c r="H413" s="115"/>
    </row>
    <row r="414" spans="7:8" s="93" customFormat="1" x14ac:dyDescent="0.2">
      <c r="G414" s="115"/>
      <c r="H414" s="115"/>
    </row>
    <row r="415" spans="7:8" s="93" customFormat="1" x14ac:dyDescent="0.2">
      <c r="G415" s="115"/>
      <c r="H415" s="115"/>
    </row>
    <row r="416" spans="7:8" s="93" customFormat="1" x14ac:dyDescent="0.2">
      <c r="G416" s="115"/>
      <c r="H416" s="115"/>
    </row>
    <row r="417" spans="7:8" s="93" customFormat="1" x14ac:dyDescent="0.2">
      <c r="G417" s="115"/>
      <c r="H417" s="115"/>
    </row>
    <row r="418" spans="7:8" s="93" customFormat="1" x14ac:dyDescent="0.2">
      <c r="G418" s="115"/>
      <c r="H418" s="115"/>
    </row>
    <row r="419" spans="7:8" s="93" customFormat="1" x14ac:dyDescent="0.2">
      <c r="G419" s="115"/>
      <c r="H419" s="115"/>
    </row>
    <row r="420" spans="7:8" s="93" customFormat="1" x14ac:dyDescent="0.2">
      <c r="G420" s="115"/>
      <c r="H420" s="115"/>
    </row>
    <row r="421" spans="7:8" s="93" customFormat="1" x14ac:dyDescent="0.2">
      <c r="G421" s="115"/>
      <c r="H421" s="115"/>
    </row>
    <row r="422" spans="7:8" s="93" customFormat="1" x14ac:dyDescent="0.2">
      <c r="G422" s="115"/>
      <c r="H422" s="115"/>
    </row>
    <row r="423" spans="7:8" s="93" customFormat="1" x14ac:dyDescent="0.2">
      <c r="G423" s="115"/>
      <c r="H423" s="115"/>
    </row>
    <row r="424" spans="7:8" s="93" customFormat="1" x14ac:dyDescent="0.2">
      <c r="G424" s="115"/>
      <c r="H424" s="115"/>
    </row>
    <row r="425" spans="7:8" s="93" customFormat="1" x14ac:dyDescent="0.2">
      <c r="G425" s="115"/>
      <c r="H425" s="115"/>
    </row>
    <row r="426" spans="7:8" s="93" customFormat="1" x14ac:dyDescent="0.2">
      <c r="G426" s="115"/>
      <c r="H426" s="115"/>
    </row>
    <row r="427" spans="7:8" s="93" customFormat="1" x14ac:dyDescent="0.2">
      <c r="G427" s="115"/>
      <c r="H427" s="115"/>
    </row>
    <row r="428" spans="7:8" s="93" customFormat="1" x14ac:dyDescent="0.2">
      <c r="G428" s="115"/>
      <c r="H428" s="115"/>
    </row>
    <row r="429" spans="7:8" s="93" customFormat="1" x14ac:dyDescent="0.2">
      <c r="G429" s="115"/>
      <c r="H429" s="115"/>
    </row>
    <row r="430" spans="7:8" s="93" customFormat="1" x14ac:dyDescent="0.2">
      <c r="G430" s="115"/>
      <c r="H430" s="115"/>
    </row>
    <row r="431" spans="7:8" s="93" customFormat="1" x14ac:dyDescent="0.2">
      <c r="G431" s="115"/>
      <c r="H431" s="115"/>
    </row>
    <row r="432" spans="7:8" s="93" customFormat="1" x14ac:dyDescent="0.2">
      <c r="G432" s="115"/>
      <c r="H432" s="115"/>
    </row>
    <row r="433" spans="7:8" s="93" customFormat="1" x14ac:dyDescent="0.2">
      <c r="G433" s="115"/>
      <c r="H433" s="115"/>
    </row>
    <row r="434" spans="7:8" s="93" customFormat="1" x14ac:dyDescent="0.2">
      <c r="G434" s="115"/>
      <c r="H434" s="115"/>
    </row>
    <row r="435" spans="7:8" s="93" customFormat="1" x14ac:dyDescent="0.2">
      <c r="G435" s="115"/>
      <c r="H435" s="115"/>
    </row>
    <row r="436" spans="7:8" s="93" customFormat="1" x14ac:dyDescent="0.2">
      <c r="G436" s="115"/>
      <c r="H436" s="115"/>
    </row>
    <row r="437" spans="7:8" s="93" customFormat="1" x14ac:dyDescent="0.2">
      <c r="G437" s="115"/>
      <c r="H437" s="115"/>
    </row>
    <row r="438" spans="7:8" s="93" customFormat="1" x14ac:dyDescent="0.2">
      <c r="G438" s="115"/>
      <c r="H438" s="115"/>
    </row>
    <row r="439" spans="7:8" s="93" customFormat="1" x14ac:dyDescent="0.2">
      <c r="G439" s="115"/>
      <c r="H439" s="115"/>
    </row>
    <row r="440" spans="7:8" s="93" customFormat="1" x14ac:dyDescent="0.2">
      <c r="G440" s="115"/>
      <c r="H440" s="115"/>
    </row>
    <row r="441" spans="7:8" s="93" customFormat="1" x14ac:dyDescent="0.2">
      <c r="G441" s="115"/>
      <c r="H441" s="115"/>
    </row>
    <row r="442" spans="7:8" s="93" customFormat="1" x14ac:dyDescent="0.2">
      <c r="G442" s="115"/>
      <c r="H442" s="115"/>
    </row>
    <row r="443" spans="7:8" s="93" customFormat="1" x14ac:dyDescent="0.2">
      <c r="G443" s="115"/>
      <c r="H443" s="115"/>
    </row>
    <row r="444" spans="7:8" s="93" customFormat="1" x14ac:dyDescent="0.2">
      <c r="G444" s="115"/>
      <c r="H444" s="115"/>
    </row>
    <row r="445" spans="7:8" s="93" customFormat="1" x14ac:dyDescent="0.2">
      <c r="G445" s="115"/>
      <c r="H445" s="115"/>
    </row>
    <row r="446" spans="7:8" s="93" customFormat="1" x14ac:dyDescent="0.2">
      <c r="G446" s="115"/>
      <c r="H446" s="115"/>
    </row>
    <row r="447" spans="7:8" s="93" customFormat="1" x14ac:dyDescent="0.2">
      <c r="G447" s="115"/>
      <c r="H447" s="115"/>
    </row>
    <row r="448" spans="7:8" s="93" customFormat="1" x14ac:dyDescent="0.2">
      <c r="G448" s="115"/>
      <c r="H448" s="115"/>
    </row>
    <row r="449" spans="7:8" s="93" customFormat="1" x14ac:dyDescent="0.2">
      <c r="G449" s="115"/>
      <c r="H449" s="115"/>
    </row>
    <row r="450" spans="7:8" s="93" customFormat="1" x14ac:dyDescent="0.2">
      <c r="G450" s="115"/>
      <c r="H450" s="115"/>
    </row>
    <row r="451" spans="7:8" s="93" customFormat="1" x14ac:dyDescent="0.2">
      <c r="G451" s="115"/>
      <c r="H451" s="115"/>
    </row>
    <row r="452" spans="7:8" s="93" customFormat="1" x14ac:dyDescent="0.2">
      <c r="G452" s="115"/>
      <c r="H452" s="115"/>
    </row>
    <row r="453" spans="7:8" s="93" customFormat="1" x14ac:dyDescent="0.2">
      <c r="G453" s="115"/>
      <c r="H453" s="115"/>
    </row>
    <row r="454" spans="7:8" s="93" customFormat="1" x14ac:dyDescent="0.2">
      <c r="G454" s="115"/>
      <c r="H454" s="115"/>
    </row>
    <row r="455" spans="7:8" s="93" customFormat="1" x14ac:dyDescent="0.2">
      <c r="G455" s="115"/>
      <c r="H455" s="115"/>
    </row>
    <row r="456" spans="7:8" s="93" customFormat="1" x14ac:dyDescent="0.2">
      <c r="G456" s="115"/>
      <c r="H456" s="115"/>
    </row>
    <row r="457" spans="7:8" s="93" customFormat="1" x14ac:dyDescent="0.2">
      <c r="G457" s="115"/>
      <c r="H457" s="115"/>
    </row>
    <row r="458" spans="7:8" s="93" customFormat="1" x14ac:dyDescent="0.2">
      <c r="G458" s="115"/>
      <c r="H458" s="115"/>
    </row>
    <row r="459" spans="7:8" s="93" customFormat="1" x14ac:dyDescent="0.2">
      <c r="G459" s="115"/>
      <c r="H459" s="115"/>
    </row>
    <row r="460" spans="7:8" s="93" customFormat="1" x14ac:dyDescent="0.2">
      <c r="G460" s="115"/>
      <c r="H460" s="115"/>
    </row>
    <row r="461" spans="7:8" s="93" customFormat="1" x14ac:dyDescent="0.2">
      <c r="G461" s="115"/>
      <c r="H461" s="115"/>
    </row>
    <row r="462" spans="7:8" s="93" customFormat="1" x14ac:dyDescent="0.2">
      <c r="G462" s="115"/>
      <c r="H462" s="115"/>
    </row>
    <row r="463" spans="7:8" s="93" customFormat="1" x14ac:dyDescent="0.2">
      <c r="G463" s="115"/>
      <c r="H463" s="115"/>
    </row>
    <row r="464" spans="7:8" s="93" customFormat="1" x14ac:dyDescent="0.2">
      <c r="G464" s="115"/>
      <c r="H464" s="115"/>
    </row>
    <row r="465" spans="7:8" s="93" customFormat="1" x14ac:dyDescent="0.2">
      <c r="G465" s="115"/>
      <c r="H465" s="115"/>
    </row>
    <row r="466" spans="7:8" s="93" customFormat="1" x14ac:dyDescent="0.2">
      <c r="G466" s="115"/>
      <c r="H466" s="115"/>
    </row>
    <row r="467" spans="7:8" s="93" customFormat="1" x14ac:dyDescent="0.2">
      <c r="G467" s="115"/>
      <c r="H467" s="115"/>
    </row>
    <row r="468" spans="7:8" s="93" customFormat="1" x14ac:dyDescent="0.2">
      <c r="G468" s="115"/>
      <c r="H468" s="115"/>
    </row>
    <row r="469" spans="7:8" s="93" customFormat="1" x14ac:dyDescent="0.2">
      <c r="G469" s="115"/>
      <c r="H469" s="115"/>
    </row>
    <row r="470" spans="7:8" s="93" customFormat="1" x14ac:dyDescent="0.2">
      <c r="G470" s="115"/>
      <c r="H470" s="115"/>
    </row>
    <row r="471" spans="7:8" s="93" customFormat="1" x14ac:dyDescent="0.2">
      <c r="G471" s="115"/>
      <c r="H471" s="115"/>
    </row>
    <row r="472" spans="7:8" s="93" customFormat="1" x14ac:dyDescent="0.2">
      <c r="G472" s="115"/>
      <c r="H472" s="115"/>
    </row>
    <row r="473" spans="7:8" s="93" customFormat="1" x14ac:dyDescent="0.2">
      <c r="G473" s="115"/>
      <c r="H473" s="115"/>
    </row>
    <row r="474" spans="7:8" s="93" customFormat="1" x14ac:dyDescent="0.2">
      <c r="G474" s="115"/>
      <c r="H474" s="115"/>
    </row>
    <row r="475" spans="7:8" s="93" customFormat="1" x14ac:dyDescent="0.2">
      <c r="G475" s="115"/>
      <c r="H475" s="115"/>
    </row>
    <row r="476" spans="7:8" s="93" customFormat="1" x14ac:dyDescent="0.2">
      <c r="G476" s="115"/>
      <c r="H476" s="115"/>
    </row>
    <row r="477" spans="7:8" s="93" customFormat="1" x14ac:dyDescent="0.2">
      <c r="G477" s="115"/>
      <c r="H477" s="115"/>
    </row>
    <row r="478" spans="7:8" s="93" customFormat="1" x14ac:dyDescent="0.2">
      <c r="G478" s="115"/>
      <c r="H478" s="115"/>
    </row>
    <row r="479" spans="7:8" s="93" customFormat="1" x14ac:dyDescent="0.2">
      <c r="G479" s="115"/>
      <c r="H479" s="115"/>
    </row>
    <row r="480" spans="7:8" s="93" customFormat="1" x14ac:dyDescent="0.2">
      <c r="G480" s="115"/>
      <c r="H480" s="115"/>
    </row>
    <row r="481" spans="7:8" s="93" customFormat="1" x14ac:dyDescent="0.2">
      <c r="G481" s="115"/>
      <c r="H481" s="115"/>
    </row>
    <row r="482" spans="7:8" s="93" customFormat="1" x14ac:dyDescent="0.2">
      <c r="G482" s="115"/>
      <c r="H482" s="115"/>
    </row>
    <row r="483" spans="7:8" s="93" customFormat="1" x14ac:dyDescent="0.2">
      <c r="G483" s="115"/>
      <c r="H483" s="115"/>
    </row>
    <row r="484" spans="7:8" s="93" customFormat="1" x14ac:dyDescent="0.2">
      <c r="G484" s="115"/>
      <c r="H484" s="115"/>
    </row>
    <row r="485" spans="7:8" s="93" customFormat="1" x14ac:dyDescent="0.2">
      <c r="G485" s="115"/>
      <c r="H485" s="115"/>
    </row>
    <row r="486" spans="7:8" s="93" customFormat="1" x14ac:dyDescent="0.2">
      <c r="G486" s="115"/>
      <c r="H486" s="115"/>
    </row>
    <row r="487" spans="7:8" s="93" customFormat="1" x14ac:dyDescent="0.2">
      <c r="G487" s="115"/>
      <c r="H487" s="115"/>
    </row>
    <row r="488" spans="7:8" s="93" customFormat="1" x14ac:dyDescent="0.2">
      <c r="G488" s="115"/>
      <c r="H488" s="115"/>
    </row>
    <row r="489" spans="7:8" s="93" customFormat="1" x14ac:dyDescent="0.2">
      <c r="G489" s="115"/>
      <c r="H489" s="115"/>
    </row>
    <row r="490" spans="7:8" s="93" customFormat="1" x14ac:dyDescent="0.2">
      <c r="G490" s="115"/>
      <c r="H490" s="115"/>
    </row>
    <row r="491" spans="7:8" s="93" customFormat="1" x14ac:dyDescent="0.2">
      <c r="G491" s="115"/>
      <c r="H491" s="115"/>
    </row>
    <row r="492" spans="7:8" s="93" customFormat="1" x14ac:dyDescent="0.2">
      <c r="G492" s="115"/>
      <c r="H492" s="115"/>
    </row>
    <row r="493" spans="7:8" s="93" customFormat="1" x14ac:dyDescent="0.2">
      <c r="G493" s="115"/>
      <c r="H493" s="115"/>
    </row>
    <row r="494" spans="7:8" s="93" customFormat="1" x14ac:dyDescent="0.2">
      <c r="G494" s="115"/>
      <c r="H494" s="115"/>
    </row>
    <row r="495" spans="7:8" s="93" customFormat="1" x14ac:dyDescent="0.2">
      <c r="G495" s="115"/>
      <c r="H495" s="115"/>
    </row>
    <row r="496" spans="7:8" s="93" customFormat="1" x14ac:dyDescent="0.2">
      <c r="G496" s="115"/>
      <c r="H496" s="115"/>
    </row>
    <row r="497" spans="7:8" s="93" customFormat="1" x14ac:dyDescent="0.2">
      <c r="G497" s="115"/>
      <c r="H497" s="115"/>
    </row>
    <row r="498" spans="7:8" s="93" customFormat="1" x14ac:dyDescent="0.2">
      <c r="G498" s="115"/>
      <c r="H498" s="115"/>
    </row>
    <row r="499" spans="7:8" s="93" customFormat="1" x14ac:dyDescent="0.2">
      <c r="G499" s="115"/>
      <c r="H499" s="115"/>
    </row>
    <row r="500" spans="7:8" s="93" customFormat="1" x14ac:dyDescent="0.2">
      <c r="G500" s="115"/>
      <c r="H500" s="115"/>
    </row>
    <row r="501" spans="7:8" s="93" customFormat="1" x14ac:dyDescent="0.2">
      <c r="G501" s="115"/>
      <c r="H501" s="115"/>
    </row>
    <row r="502" spans="7:8" s="93" customFormat="1" x14ac:dyDescent="0.2">
      <c r="G502" s="115"/>
      <c r="H502" s="115"/>
    </row>
    <row r="503" spans="7:8" s="93" customFormat="1" x14ac:dyDescent="0.2">
      <c r="G503" s="115"/>
      <c r="H503" s="115"/>
    </row>
    <row r="504" spans="7:8" s="93" customFormat="1" x14ac:dyDescent="0.2">
      <c r="G504" s="115"/>
      <c r="H504" s="115"/>
    </row>
    <row r="505" spans="7:8" s="93" customFormat="1" x14ac:dyDescent="0.2">
      <c r="G505" s="115"/>
      <c r="H505" s="115"/>
    </row>
    <row r="506" spans="7:8" s="93" customFormat="1" x14ac:dyDescent="0.2">
      <c r="G506" s="115"/>
      <c r="H506" s="115"/>
    </row>
    <row r="507" spans="7:8" s="93" customFormat="1" x14ac:dyDescent="0.2">
      <c r="G507" s="115"/>
      <c r="H507" s="115"/>
    </row>
    <row r="508" spans="7:8" s="93" customFormat="1" x14ac:dyDescent="0.2">
      <c r="G508" s="115"/>
      <c r="H508" s="115"/>
    </row>
    <row r="509" spans="7:8" s="93" customFormat="1" x14ac:dyDescent="0.2">
      <c r="G509" s="115"/>
      <c r="H509" s="115"/>
    </row>
    <row r="510" spans="7:8" s="93" customFormat="1" x14ac:dyDescent="0.2">
      <c r="G510" s="115"/>
      <c r="H510" s="115"/>
    </row>
    <row r="511" spans="7:8" s="93" customFormat="1" x14ac:dyDescent="0.2">
      <c r="G511" s="115"/>
      <c r="H511" s="115"/>
    </row>
    <row r="512" spans="7:8" s="93" customFormat="1" x14ac:dyDescent="0.2">
      <c r="G512" s="115"/>
      <c r="H512" s="115"/>
    </row>
    <row r="513" spans="7:8" s="93" customFormat="1" x14ac:dyDescent="0.2">
      <c r="G513" s="115"/>
      <c r="H513" s="115"/>
    </row>
    <row r="514" spans="7:8" s="93" customFormat="1" x14ac:dyDescent="0.2">
      <c r="G514" s="115"/>
      <c r="H514" s="115"/>
    </row>
    <row r="515" spans="7:8" s="93" customFormat="1" x14ac:dyDescent="0.2">
      <c r="G515" s="115"/>
      <c r="H515" s="115"/>
    </row>
    <row r="516" spans="7:8" s="93" customFormat="1" x14ac:dyDescent="0.2">
      <c r="G516" s="115"/>
      <c r="H516" s="115"/>
    </row>
    <row r="517" spans="7:8" s="93" customFormat="1" x14ac:dyDescent="0.2">
      <c r="G517" s="115"/>
      <c r="H517" s="115"/>
    </row>
    <row r="518" spans="7:8" s="93" customFormat="1" x14ac:dyDescent="0.2">
      <c r="G518" s="115"/>
      <c r="H518" s="115"/>
    </row>
    <row r="519" spans="7:8" s="93" customFormat="1" x14ac:dyDescent="0.2">
      <c r="G519" s="115"/>
      <c r="H519" s="115"/>
    </row>
    <row r="520" spans="7:8" s="93" customFormat="1" x14ac:dyDescent="0.2">
      <c r="G520" s="115"/>
      <c r="H520" s="115"/>
    </row>
    <row r="521" spans="7:8" s="93" customFormat="1" x14ac:dyDescent="0.2">
      <c r="G521" s="115"/>
      <c r="H521" s="115"/>
    </row>
    <row r="522" spans="7:8" s="93" customFormat="1" x14ac:dyDescent="0.2">
      <c r="G522" s="115"/>
      <c r="H522" s="115"/>
    </row>
    <row r="523" spans="7:8" s="93" customFormat="1" x14ac:dyDescent="0.2">
      <c r="G523" s="115"/>
      <c r="H523" s="115"/>
    </row>
    <row r="524" spans="7:8" s="93" customFormat="1" x14ac:dyDescent="0.2">
      <c r="G524" s="115"/>
      <c r="H524" s="115"/>
    </row>
    <row r="525" spans="7:8" s="93" customFormat="1" x14ac:dyDescent="0.2">
      <c r="G525" s="115"/>
      <c r="H525" s="115"/>
    </row>
    <row r="526" spans="7:8" s="93" customFormat="1" x14ac:dyDescent="0.2">
      <c r="G526" s="115"/>
      <c r="H526" s="115"/>
    </row>
    <row r="527" spans="7:8" s="93" customFormat="1" x14ac:dyDescent="0.2">
      <c r="G527" s="115"/>
      <c r="H527" s="115"/>
    </row>
    <row r="528" spans="7:8" s="93" customFormat="1" x14ac:dyDescent="0.2">
      <c r="G528" s="115"/>
      <c r="H528" s="115"/>
    </row>
    <row r="529" spans="7:8" s="93" customFormat="1" x14ac:dyDescent="0.2">
      <c r="G529" s="115"/>
      <c r="H529" s="115"/>
    </row>
    <row r="530" spans="7:8" s="93" customFormat="1" x14ac:dyDescent="0.2">
      <c r="G530" s="115"/>
      <c r="H530" s="115"/>
    </row>
    <row r="531" spans="7:8" s="93" customFormat="1" x14ac:dyDescent="0.2">
      <c r="G531" s="115"/>
      <c r="H531" s="115"/>
    </row>
    <row r="532" spans="7:8" s="93" customFormat="1" x14ac:dyDescent="0.2">
      <c r="G532" s="115"/>
      <c r="H532" s="115"/>
    </row>
    <row r="533" spans="7:8" s="93" customFormat="1" x14ac:dyDescent="0.2">
      <c r="G533" s="115"/>
      <c r="H533" s="115"/>
    </row>
    <row r="534" spans="7:8" s="93" customFormat="1" x14ac:dyDescent="0.2">
      <c r="G534" s="115"/>
      <c r="H534" s="115"/>
    </row>
    <row r="535" spans="7:8" s="93" customFormat="1" x14ac:dyDescent="0.2">
      <c r="G535" s="115"/>
      <c r="H535" s="115"/>
    </row>
    <row r="536" spans="7:8" s="93" customFormat="1" x14ac:dyDescent="0.2">
      <c r="G536" s="115"/>
      <c r="H536" s="115"/>
    </row>
    <row r="537" spans="7:8" s="93" customFormat="1" x14ac:dyDescent="0.2">
      <c r="G537" s="115"/>
      <c r="H537" s="115"/>
    </row>
    <row r="538" spans="7:8" s="93" customFormat="1" x14ac:dyDescent="0.2">
      <c r="G538" s="115"/>
      <c r="H538" s="115"/>
    </row>
    <row r="539" spans="7:8" s="93" customFormat="1" x14ac:dyDescent="0.2">
      <c r="G539" s="115"/>
      <c r="H539" s="115"/>
    </row>
    <row r="540" spans="7:8" s="93" customFormat="1" x14ac:dyDescent="0.2">
      <c r="G540" s="115"/>
      <c r="H540" s="115"/>
    </row>
    <row r="541" spans="7:8" s="93" customFormat="1" x14ac:dyDescent="0.2">
      <c r="G541" s="115"/>
      <c r="H541" s="115"/>
    </row>
    <row r="542" spans="7:8" s="93" customFormat="1" x14ac:dyDescent="0.2">
      <c r="G542" s="115"/>
      <c r="H542" s="115"/>
    </row>
    <row r="543" spans="7:8" s="93" customFormat="1" x14ac:dyDescent="0.2">
      <c r="G543" s="115"/>
      <c r="H543" s="115"/>
    </row>
    <row r="544" spans="7:8" s="93" customFormat="1" x14ac:dyDescent="0.2">
      <c r="G544" s="115"/>
      <c r="H544" s="115"/>
    </row>
    <row r="545" spans="7:8" s="93" customFormat="1" x14ac:dyDescent="0.2">
      <c r="G545" s="115"/>
      <c r="H545" s="115"/>
    </row>
    <row r="546" spans="7:8" s="93" customFormat="1" x14ac:dyDescent="0.2">
      <c r="G546" s="115"/>
      <c r="H546" s="115"/>
    </row>
    <row r="547" spans="7:8" s="93" customFormat="1" x14ac:dyDescent="0.2">
      <c r="G547" s="115"/>
      <c r="H547" s="115"/>
    </row>
    <row r="548" spans="7:8" s="93" customFormat="1" x14ac:dyDescent="0.2">
      <c r="G548" s="115"/>
      <c r="H548" s="115"/>
    </row>
    <row r="549" spans="7:8" s="93" customFormat="1" x14ac:dyDescent="0.2">
      <c r="G549" s="115"/>
      <c r="H549" s="115"/>
    </row>
    <row r="550" spans="7:8" s="93" customFormat="1" x14ac:dyDescent="0.2">
      <c r="G550" s="115"/>
      <c r="H550" s="115"/>
    </row>
    <row r="551" spans="7:8" s="93" customFormat="1" x14ac:dyDescent="0.2">
      <c r="G551" s="115"/>
      <c r="H551" s="115"/>
    </row>
    <row r="552" spans="7:8" s="93" customFormat="1" x14ac:dyDescent="0.2">
      <c r="G552" s="115"/>
      <c r="H552" s="115"/>
    </row>
    <row r="553" spans="7:8" s="93" customFormat="1" x14ac:dyDescent="0.2">
      <c r="G553" s="115"/>
      <c r="H553" s="115"/>
    </row>
    <row r="554" spans="7:8" s="93" customFormat="1" x14ac:dyDescent="0.2">
      <c r="G554" s="115"/>
      <c r="H554" s="115"/>
    </row>
    <row r="555" spans="7:8" s="93" customFormat="1" x14ac:dyDescent="0.2">
      <c r="G555" s="115"/>
      <c r="H555" s="115"/>
    </row>
    <row r="556" spans="7:8" s="93" customFormat="1" x14ac:dyDescent="0.2">
      <c r="G556" s="115"/>
      <c r="H556" s="115"/>
    </row>
    <row r="557" spans="7:8" s="93" customFormat="1" x14ac:dyDescent="0.2">
      <c r="G557" s="115"/>
      <c r="H557" s="115"/>
    </row>
    <row r="558" spans="7:8" s="93" customFormat="1" x14ac:dyDescent="0.2">
      <c r="G558" s="115"/>
      <c r="H558" s="115"/>
    </row>
    <row r="559" spans="7:8" s="93" customFormat="1" x14ac:dyDescent="0.2">
      <c r="G559" s="115"/>
      <c r="H559" s="115"/>
    </row>
    <row r="560" spans="7:8" s="93" customFormat="1" x14ac:dyDescent="0.2">
      <c r="G560" s="115"/>
      <c r="H560" s="115"/>
    </row>
    <row r="561" spans="7:8" s="93" customFormat="1" x14ac:dyDescent="0.2">
      <c r="G561" s="115"/>
      <c r="H561" s="115"/>
    </row>
    <row r="562" spans="7:8" s="93" customFormat="1" x14ac:dyDescent="0.2">
      <c r="G562" s="115"/>
      <c r="H562" s="115"/>
    </row>
    <row r="563" spans="7:8" s="93" customFormat="1" x14ac:dyDescent="0.2">
      <c r="G563" s="115"/>
      <c r="H563" s="115"/>
    </row>
    <row r="564" spans="7:8" s="93" customFormat="1" x14ac:dyDescent="0.2">
      <c r="G564" s="115"/>
      <c r="H564" s="115"/>
    </row>
    <row r="565" spans="7:8" s="93" customFormat="1" x14ac:dyDescent="0.2">
      <c r="G565" s="115"/>
      <c r="H565" s="115"/>
    </row>
    <row r="566" spans="7:8" s="93" customFormat="1" x14ac:dyDescent="0.2">
      <c r="G566" s="115"/>
      <c r="H566" s="115"/>
    </row>
    <row r="567" spans="7:8" s="93" customFormat="1" x14ac:dyDescent="0.2">
      <c r="G567" s="115"/>
      <c r="H567" s="115"/>
    </row>
    <row r="568" spans="7:8" s="93" customFormat="1" x14ac:dyDescent="0.2">
      <c r="G568" s="115"/>
      <c r="H568" s="115"/>
    </row>
    <row r="569" spans="7:8" s="93" customFormat="1" x14ac:dyDescent="0.2">
      <c r="G569" s="115"/>
      <c r="H569" s="115"/>
    </row>
    <row r="570" spans="7:8" s="93" customFormat="1" x14ac:dyDescent="0.2">
      <c r="G570" s="115"/>
      <c r="H570" s="115"/>
    </row>
    <row r="571" spans="7:8" s="93" customFormat="1" x14ac:dyDescent="0.2">
      <c r="G571" s="115"/>
      <c r="H571" s="115"/>
    </row>
    <row r="572" spans="7:8" s="93" customFormat="1" x14ac:dyDescent="0.2">
      <c r="G572" s="115"/>
      <c r="H572" s="115"/>
    </row>
    <row r="573" spans="7:8" s="93" customFormat="1" x14ac:dyDescent="0.2">
      <c r="G573" s="115"/>
      <c r="H573" s="115"/>
    </row>
    <row r="574" spans="7:8" s="93" customFormat="1" x14ac:dyDescent="0.2">
      <c r="G574" s="115"/>
      <c r="H574" s="115"/>
    </row>
    <row r="575" spans="7:8" s="93" customFormat="1" x14ac:dyDescent="0.2">
      <c r="G575" s="115"/>
      <c r="H575" s="115"/>
    </row>
    <row r="576" spans="7:8" s="93" customFormat="1" x14ac:dyDescent="0.2">
      <c r="G576" s="115"/>
      <c r="H576" s="115"/>
    </row>
    <row r="577" spans="7:8" s="93" customFormat="1" x14ac:dyDescent="0.2">
      <c r="G577" s="115"/>
      <c r="H577" s="115"/>
    </row>
    <row r="578" spans="7:8" s="93" customFormat="1" x14ac:dyDescent="0.2">
      <c r="G578" s="115"/>
      <c r="H578" s="115"/>
    </row>
    <row r="579" spans="7:8" s="93" customFormat="1" x14ac:dyDescent="0.2">
      <c r="G579" s="115"/>
      <c r="H579" s="115"/>
    </row>
    <row r="580" spans="7:8" s="93" customFormat="1" x14ac:dyDescent="0.2">
      <c r="G580" s="115"/>
      <c r="H580" s="115"/>
    </row>
    <row r="581" spans="7:8" s="93" customFormat="1" x14ac:dyDescent="0.2">
      <c r="G581" s="115"/>
      <c r="H581" s="115"/>
    </row>
    <row r="582" spans="7:8" s="93" customFormat="1" x14ac:dyDescent="0.2">
      <c r="G582" s="115"/>
      <c r="H582" s="115"/>
    </row>
    <row r="583" spans="7:8" s="93" customFormat="1" x14ac:dyDescent="0.2">
      <c r="G583" s="115"/>
      <c r="H583" s="115"/>
    </row>
    <row r="584" spans="7:8" s="93" customFormat="1" x14ac:dyDescent="0.2">
      <c r="G584" s="115"/>
      <c r="H584" s="115"/>
    </row>
    <row r="585" spans="7:8" s="93" customFormat="1" x14ac:dyDescent="0.2">
      <c r="G585" s="115"/>
      <c r="H585" s="115"/>
    </row>
    <row r="586" spans="7:8" s="93" customFormat="1" x14ac:dyDescent="0.2">
      <c r="G586" s="115"/>
      <c r="H586" s="115"/>
    </row>
    <row r="587" spans="7:8" s="93" customFormat="1" x14ac:dyDescent="0.2">
      <c r="G587" s="115"/>
      <c r="H587" s="115"/>
    </row>
    <row r="588" spans="7:8" s="93" customFormat="1" x14ac:dyDescent="0.2">
      <c r="G588" s="115"/>
      <c r="H588" s="115"/>
    </row>
    <row r="589" spans="7:8" s="93" customFormat="1" x14ac:dyDescent="0.2">
      <c r="G589" s="115"/>
      <c r="H589" s="115"/>
    </row>
    <row r="590" spans="7:8" s="93" customFormat="1" x14ac:dyDescent="0.2">
      <c r="G590" s="115"/>
      <c r="H590" s="115"/>
    </row>
    <row r="591" spans="7:8" s="93" customFormat="1" x14ac:dyDescent="0.2">
      <c r="G591" s="115"/>
      <c r="H591" s="115"/>
    </row>
    <row r="592" spans="7:8" s="93" customFormat="1" x14ac:dyDescent="0.2">
      <c r="G592" s="115"/>
      <c r="H592" s="115"/>
    </row>
    <row r="593" spans="7:8" s="93" customFormat="1" x14ac:dyDescent="0.2">
      <c r="G593" s="115"/>
      <c r="H593" s="115"/>
    </row>
    <row r="594" spans="7:8" s="93" customFormat="1" x14ac:dyDescent="0.2">
      <c r="G594" s="115"/>
      <c r="H594" s="115"/>
    </row>
    <row r="595" spans="7:8" s="93" customFormat="1" x14ac:dyDescent="0.2">
      <c r="G595" s="115"/>
      <c r="H595" s="115"/>
    </row>
    <row r="596" spans="7:8" s="93" customFormat="1" x14ac:dyDescent="0.2">
      <c r="G596" s="115"/>
      <c r="H596" s="115"/>
    </row>
    <row r="597" spans="7:8" s="93" customFormat="1" x14ac:dyDescent="0.2">
      <c r="G597" s="115"/>
      <c r="H597" s="115"/>
    </row>
    <row r="598" spans="7:8" s="93" customFormat="1" x14ac:dyDescent="0.2">
      <c r="G598" s="115"/>
      <c r="H598" s="115"/>
    </row>
    <row r="599" spans="7:8" s="93" customFormat="1" x14ac:dyDescent="0.2">
      <c r="G599" s="115"/>
      <c r="H599" s="115"/>
    </row>
    <row r="600" spans="7:8" s="93" customFormat="1" x14ac:dyDescent="0.2">
      <c r="G600" s="115"/>
      <c r="H600" s="115"/>
    </row>
    <row r="601" spans="7:8" s="93" customFormat="1" x14ac:dyDescent="0.2">
      <c r="G601" s="115"/>
      <c r="H601" s="115"/>
    </row>
    <row r="602" spans="7:8" s="93" customFormat="1" x14ac:dyDescent="0.2">
      <c r="G602" s="115"/>
      <c r="H602" s="115"/>
    </row>
    <row r="603" spans="7:8" s="93" customFormat="1" x14ac:dyDescent="0.2">
      <c r="G603" s="115"/>
      <c r="H603" s="115"/>
    </row>
    <row r="604" spans="7:8" s="93" customFormat="1" x14ac:dyDescent="0.2">
      <c r="G604" s="115"/>
      <c r="H604" s="115"/>
    </row>
    <row r="605" spans="7:8" s="93" customFormat="1" x14ac:dyDescent="0.2">
      <c r="G605" s="115"/>
      <c r="H605" s="115"/>
    </row>
    <row r="606" spans="7:8" s="93" customFormat="1" x14ac:dyDescent="0.2">
      <c r="G606" s="115"/>
      <c r="H606" s="115"/>
    </row>
    <row r="607" spans="7:8" s="93" customFormat="1" x14ac:dyDescent="0.2">
      <c r="G607" s="115"/>
      <c r="H607" s="115"/>
    </row>
    <row r="608" spans="7:8" s="93" customFormat="1" x14ac:dyDescent="0.2">
      <c r="G608" s="115"/>
      <c r="H608" s="115"/>
    </row>
    <row r="609" spans="7:8" s="93" customFormat="1" x14ac:dyDescent="0.2">
      <c r="G609" s="115"/>
      <c r="H609" s="115"/>
    </row>
    <row r="610" spans="7:8" s="93" customFormat="1" x14ac:dyDescent="0.2">
      <c r="G610" s="115"/>
      <c r="H610" s="115"/>
    </row>
    <row r="611" spans="7:8" s="93" customFormat="1" x14ac:dyDescent="0.2">
      <c r="G611" s="115"/>
      <c r="H611" s="115"/>
    </row>
    <row r="612" spans="7:8" s="93" customFormat="1" x14ac:dyDescent="0.2">
      <c r="G612" s="115"/>
      <c r="H612" s="115"/>
    </row>
    <row r="613" spans="7:8" s="93" customFormat="1" x14ac:dyDescent="0.2">
      <c r="G613" s="115"/>
      <c r="H613" s="115"/>
    </row>
    <row r="614" spans="7:8" s="93" customFormat="1" x14ac:dyDescent="0.2">
      <c r="G614" s="115"/>
      <c r="H614" s="115"/>
    </row>
    <row r="615" spans="7:8" s="93" customFormat="1" x14ac:dyDescent="0.2">
      <c r="G615" s="115"/>
      <c r="H615" s="115"/>
    </row>
    <row r="616" spans="7:8" s="93" customFormat="1" x14ac:dyDescent="0.2">
      <c r="G616" s="115"/>
      <c r="H616" s="115"/>
    </row>
    <row r="617" spans="7:8" s="93" customFormat="1" x14ac:dyDescent="0.2">
      <c r="G617" s="115"/>
      <c r="H617" s="115"/>
    </row>
    <row r="618" spans="7:8" s="93" customFormat="1" x14ac:dyDescent="0.2">
      <c r="G618" s="115"/>
      <c r="H618" s="115"/>
    </row>
    <row r="619" spans="7:8" s="93" customFormat="1" x14ac:dyDescent="0.2">
      <c r="G619" s="115"/>
      <c r="H619" s="115"/>
    </row>
    <row r="620" spans="7:8" s="93" customFormat="1" x14ac:dyDescent="0.2">
      <c r="G620" s="115"/>
      <c r="H620" s="115"/>
    </row>
    <row r="621" spans="7:8" s="93" customFormat="1" x14ac:dyDescent="0.2">
      <c r="G621" s="115"/>
      <c r="H621" s="115"/>
    </row>
    <row r="622" spans="7:8" s="93" customFormat="1" x14ac:dyDescent="0.2">
      <c r="G622" s="115"/>
      <c r="H622" s="115"/>
    </row>
    <row r="623" spans="7:8" s="93" customFormat="1" x14ac:dyDescent="0.2">
      <c r="G623" s="115"/>
      <c r="H623" s="115"/>
    </row>
    <row r="624" spans="7:8" s="93" customFormat="1" x14ac:dyDescent="0.2">
      <c r="G624" s="115"/>
      <c r="H624" s="115"/>
    </row>
    <row r="625" spans="7:8" s="93" customFormat="1" x14ac:dyDescent="0.2">
      <c r="G625" s="115"/>
      <c r="H625" s="115"/>
    </row>
    <row r="626" spans="7:8" s="93" customFormat="1" x14ac:dyDescent="0.2">
      <c r="G626" s="115"/>
      <c r="H626" s="115"/>
    </row>
    <row r="627" spans="7:8" s="93" customFormat="1" x14ac:dyDescent="0.2">
      <c r="G627" s="115"/>
      <c r="H627" s="115"/>
    </row>
    <row r="628" spans="7:8" s="93" customFormat="1" x14ac:dyDescent="0.2">
      <c r="G628" s="115"/>
      <c r="H628" s="115"/>
    </row>
    <row r="629" spans="7:8" s="93" customFormat="1" x14ac:dyDescent="0.2">
      <c r="G629" s="115"/>
      <c r="H629" s="115"/>
    </row>
    <row r="630" spans="7:8" s="93" customFormat="1" x14ac:dyDescent="0.2">
      <c r="G630" s="115"/>
      <c r="H630" s="115"/>
    </row>
    <row r="631" spans="7:8" s="93" customFormat="1" x14ac:dyDescent="0.2">
      <c r="G631" s="115"/>
      <c r="H631" s="115"/>
    </row>
    <row r="632" spans="7:8" s="93" customFormat="1" x14ac:dyDescent="0.2">
      <c r="G632" s="115"/>
      <c r="H632" s="115"/>
    </row>
    <row r="633" spans="7:8" s="93" customFormat="1" x14ac:dyDescent="0.2">
      <c r="G633" s="115"/>
      <c r="H633" s="115"/>
    </row>
    <row r="634" spans="7:8" s="93" customFormat="1" x14ac:dyDescent="0.2">
      <c r="G634" s="115"/>
      <c r="H634" s="115"/>
    </row>
    <row r="635" spans="7:8" s="93" customFormat="1" x14ac:dyDescent="0.2">
      <c r="G635" s="115"/>
      <c r="H635" s="115"/>
    </row>
    <row r="636" spans="7:8" s="93" customFormat="1" x14ac:dyDescent="0.2">
      <c r="G636" s="115"/>
      <c r="H636" s="115"/>
    </row>
    <row r="637" spans="7:8" s="93" customFormat="1" x14ac:dyDescent="0.2">
      <c r="G637" s="115"/>
      <c r="H637" s="115"/>
    </row>
    <row r="638" spans="7:8" s="93" customFormat="1" x14ac:dyDescent="0.2">
      <c r="G638" s="115"/>
      <c r="H638" s="115"/>
    </row>
    <row r="639" spans="7:8" s="93" customFormat="1" x14ac:dyDescent="0.2">
      <c r="G639" s="115"/>
      <c r="H639" s="115"/>
    </row>
    <row r="640" spans="7:8" s="93" customFormat="1" x14ac:dyDescent="0.2">
      <c r="G640" s="115"/>
      <c r="H640" s="115"/>
    </row>
    <row r="641" spans="7:8" s="93" customFormat="1" x14ac:dyDescent="0.2">
      <c r="G641" s="115"/>
      <c r="H641" s="115"/>
    </row>
    <row r="642" spans="7:8" s="93" customFormat="1" x14ac:dyDescent="0.2">
      <c r="G642" s="115"/>
      <c r="H642" s="115"/>
    </row>
    <row r="643" spans="7:8" s="93" customFormat="1" x14ac:dyDescent="0.2">
      <c r="G643" s="115"/>
      <c r="H643" s="115"/>
    </row>
    <row r="644" spans="7:8" s="93" customFormat="1" x14ac:dyDescent="0.2">
      <c r="G644" s="115"/>
      <c r="H644" s="115"/>
    </row>
    <row r="645" spans="7:8" s="93" customFormat="1" x14ac:dyDescent="0.2">
      <c r="G645" s="115"/>
      <c r="H645" s="115"/>
    </row>
    <row r="646" spans="7:8" s="93" customFormat="1" x14ac:dyDescent="0.2">
      <c r="G646" s="115"/>
      <c r="H646" s="115"/>
    </row>
    <row r="647" spans="7:8" s="93" customFormat="1" x14ac:dyDescent="0.2">
      <c r="G647" s="115"/>
      <c r="H647" s="115"/>
    </row>
    <row r="648" spans="7:8" s="93" customFormat="1" x14ac:dyDescent="0.2">
      <c r="G648" s="115"/>
      <c r="H648" s="115"/>
    </row>
    <row r="649" spans="7:8" s="93" customFormat="1" x14ac:dyDescent="0.2">
      <c r="G649" s="115"/>
      <c r="H649" s="115"/>
    </row>
    <row r="650" spans="7:8" s="93" customFormat="1" x14ac:dyDescent="0.2">
      <c r="G650" s="115"/>
      <c r="H650" s="115"/>
    </row>
    <row r="651" spans="7:8" s="93" customFormat="1" x14ac:dyDescent="0.2">
      <c r="G651" s="115"/>
      <c r="H651" s="115"/>
    </row>
    <row r="652" spans="7:8" s="93" customFormat="1" x14ac:dyDescent="0.2">
      <c r="G652" s="115"/>
      <c r="H652" s="115"/>
    </row>
    <row r="653" spans="7:8" s="93" customFormat="1" x14ac:dyDescent="0.2">
      <c r="G653" s="115"/>
      <c r="H653" s="115"/>
    </row>
    <row r="654" spans="7:8" s="93" customFormat="1" x14ac:dyDescent="0.2">
      <c r="G654" s="115"/>
      <c r="H654" s="115"/>
    </row>
    <row r="655" spans="7:8" s="93" customFormat="1" x14ac:dyDescent="0.2">
      <c r="G655" s="115"/>
      <c r="H655" s="115"/>
    </row>
    <row r="656" spans="7:8" s="93" customFormat="1" x14ac:dyDescent="0.2">
      <c r="G656" s="115"/>
      <c r="H656" s="115"/>
    </row>
    <row r="657" spans="7:8" s="93" customFormat="1" x14ac:dyDescent="0.2">
      <c r="G657" s="115"/>
      <c r="H657" s="115"/>
    </row>
    <row r="658" spans="7:8" s="93" customFormat="1" x14ac:dyDescent="0.2">
      <c r="G658" s="115"/>
      <c r="H658" s="115"/>
    </row>
    <row r="659" spans="7:8" s="93" customFormat="1" x14ac:dyDescent="0.2">
      <c r="G659" s="115"/>
      <c r="H659" s="115"/>
    </row>
    <row r="660" spans="7:8" s="93" customFormat="1" x14ac:dyDescent="0.2">
      <c r="G660" s="115"/>
      <c r="H660" s="115"/>
    </row>
    <row r="661" spans="7:8" s="93" customFormat="1" x14ac:dyDescent="0.2">
      <c r="G661" s="115"/>
      <c r="H661" s="115"/>
    </row>
    <row r="662" spans="7:8" s="93" customFormat="1" x14ac:dyDescent="0.2">
      <c r="G662" s="115"/>
      <c r="H662" s="115"/>
    </row>
    <row r="663" spans="7:8" s="93" customFormat="1" x14ac:dyDescent="0.2">
      <c r="G663" s="115"/>
      <c r="H663" s="115"/>
    </row>
    <row r="664" spans="7:8" s="93" customFormat="1" x14ac:dyDescent="0.2">
      <c r="G664" s="115"/>
      <c r="H664" s="115"/>
    </row>
    <row r="665" spans="7:8" s="93" customFormat="1" x14ac:dyDescent="0.2">
      <c r="G665" s="115"/>
      <c r="H665" s="115"/>
    </row>
    <row r="666" spans="7:8" s="93" customFormat="1" x14ac:dyDescent="0.2">
      <c r="G666" s="115"/>
      <c r="H666" s="115"/>
    </row>
    <row r="667" spans="7:8" s="93" customFormat="1" x14ac:dyDescent="0.2">
      <c r="G667" s="115"/>
      <c r="H667" s="115"/>
    </row>
    <row r="668" spans="7:8" s="93" customFormat="1" x14ac:dyDescent="0.2">
      <c r="G668" s="115"/>
      <c r="H668" s="115"/>
    </row>
    <row r="669" spans="7:8" s="93" customFormat="1" x14ac:dyDescent="0.2">
      <c r="G669" s="115"/>
      <c r="H669" s="115"/>
    </row>
    <row r="670" spans="7:8" s="93" customFormat="1" x14ac:dyDescent="0.2">
      <c r="G670" s="115"/>
      <c r="H670" s="115"/>
    </row>
    <row r="671" spans="7:8" s="93" customFormat="1" x14ac:dyDescent="0.2">
      <c r="G671" s="115"/>
      <c r="H671" s="115"/>
    </row>
    <row r="672" spans="7:8" s="93" customFormat="1" x14ac:dyDescent="0.2">
      <c r="G672" s="115"/>
      <c r="H672" s="115"/>
    </row>
    <row r="673" spans="7:8" s="93" customFormat="1" x14ac:dyDescent="0.2">
      <c r="G673" s="115"/>
      <c r="H673" s="115"/>
    </row>
    <row r="674" spans="7:8" s="93" customFormat="1" x14ac:dyDescent="0.2">
      <c r="G674" s="115"/>
      <c r="H674" s="115"/>
    </row>
    <row r="675" spans="7:8" s="93" customFormat="1" x14ac:dyDescent="0.2">
      <c r="G675" s="115"/>
      <c r="H675" s="115"/>
    </row>
    <row r="676" spans="7:8" s="93" customFormat="1" x14ac:dyDescent="0.2">
      <c r="G676" s="115"/>
      <c r="H676" s="115"/>
    </row>
    <row r="677" spans="7:8" s="93" customFormat="1" x14ac:dyDescent="0.2">
      <c r="G677" s="115"/>
      <c r="H677" s="115"/>
    </row>
    <row r="678" spans="7:8" s="93" customFormat="1" x14ac:dyDescent="0.2">
      <c r="G678" s="115"/>
      <c r="H678" s="115"/>
    </row>
    <row r="679" spans="7:8" s="93" customFormat="1" x14ac:dyDescent="0.2">
      <c r="G679" s="115"/>
      <c r="H679" s="115"/>
    </row>
    <row r="680" spans="7:8" s="93" customFormat="1" x14ac:dyDescent="0.2">
      <c r="G680" s="115"/>
      <c r="H680" s="115"/>
    </row>
    <row r="681" spans="7:8" s="93" customFormat="1" x14ac:dyDescent="0.2">
      <c r="G681" s="115"/>
      <c r="H681" s="115"/>
    </row>
    <row r="682" spans="7:8" s="93" customFormat="1" x14ac:dyDescent="0.2">
      <c r="G682" s="115"/>
      <c r="H682" s="115"/>
    </row>
    <row r="683" spans="7:8" s="93" customFormat="1" x14ac:dyDescent="0.2">
      <c r="G683" s="115"/>
      <c r="H683" s="115"/>
    </row>
    <row r="684" spans="7:8" s="93" customFormat="1" x14ac:dyDescent="0.2">
      <c r="G684" s="115"/>
      <c r="H684" s="115"/>
    </row>
    <row r="685" spans="7:8" s="93" customFormat="1" x14ac:dyDescent="0.2">
      <c r="G685" s="115"/>
      <c r="H685" s="115"/>
    </row>
    <row r="686" spans="7:8" s="93" customFormat="1" x14ac:dyDescent="0.2">
      <c r="G686" s="115"/>
      <c r="H686" s="115"/>
    </row>
    <row r="687" spans="7:8" s="93" customFormat="1" x14ac:dyDescent="0.2">
      <c r="G687" s="115"/>
      <c r="H687" s="115"/>
    </row>
    <row r="688" spans="7:8" s="93" customFormat="1" x14ac:dyDescent="0.2">
      <c r="G688" s="115"/>
      <c r="H688" s="115"/>
    </row>
    <row r="689" spans="7:8" s="93" customFormat="1" x14ac:dyDescent="0.2">
      <c r="G689" s="115"/>
      <c r="H689" s="115"/>
    </row>
    <row r="690" spans="7:8" s="93" customFormat="1" x14ac:dyDescent="0.2">
      <c r="G690" s="115"/>
      <c r="H690" s="115"/>
    </row>
    <row r="691" spans="7:8" s="93" customFormat="1" x14ac:dyDescent="0.2">
      <c r="G691" s="115"/>
      <c r="H691" s="115"/>
    </row>
    <row r="692" spans="7:8" s="93" customFormat="1" x14ac:dyDescent="0.2">
      <c r="G692" s="115"/>
      <c r="H692" s="115"/>
    </row>
    <row r="693" spans="7:8" s="93" customFormat="1" x14ac:dyDescent="0.2">
      <c r="G693" s="115"/>
      <c r="H693" s="115"/>
    </row>
    <row r="694" spans="7:8" s="93" customFormat="1" x14ac:dyDescent="0.2">
      <c r="G694" s="115"/>
      <c r="H694" s="115"/>
    </row>
    <row r="695" spans="7:8" s="93" customFormat="1" x14ac:dyDescent="0.2">
      <c r="G695" s="115"/>
      <c r="H695" s="115"/>
    </row>
    <row r="696" spans="7:8" s="93" customFormat="1" x14ac:dyDescent="0.2">
      <c r="G696" s="115"/>
      <c r="H696" s="115"/>
    </row>
    <row r="697" spans="7:8" s="93" customFormat="1" x14ac:dyDescent="0.2">
      <c r="G697" s="115"/>
      <c r="H697" s="115"/>
    </row>
    <row r="698" spans="7:8" s="93" customFormat="1" x14ac:dyDescent="0.2">
      <c r="G698" s="115"/>
      <c r="H698" s="115"/>
    </row>
    <row r="699" spans="7:8" s="93" customFormat="1" x14ac:dyDescent="0.2">
      <c r="G699" s="115"/>
      <c r="H699" s="115"/>
    </row>
    <row r="700" spans="7:8" s="93" customFormat="1" x14ac:dyDescent="0.2">
      <c r="G700" s="115"/>
      <c r="H700" s="115"/>
    </row>
    <row r="701" spans="7:8" s="93" customFormat="1" x14ac:dyDescent="0.2">
      <c r="G701" s="115"/>
      <c r="H701" s="115"/>
    </row>
    <row r="702" spans="7:8" s="93" customFormat="1" x14ac:dyDescent="0.2">
      <c r="G702" s="115"/>
      <c r="H702" s="115"/>
    </row>
    <row r="703" spans="7:8" s="93" customFormat="1" x14ac:dyDescent="0.2">
      <c r="G703" s="115"/>
      <c r="H703" s="115"/>
    </row>
    <row r="704" spans="7:8" s="93" customFormat="1" x14ac:dyDescent="0.2">
      <c r="G704" s="115"/>
      <c r="H704" s="115"/>
    </row>
    <row r="705" spans="7:8" s="93" customFormat="1" x14ac:dyDescent="0.2">
      <c r="G705" s="115"/>
      <c r="H705" s="115"/>
    </row>
    <row r="706" spans="7:8" s="93" customFormat="1" x14ac:dyDescent="0.2">
      <c r="G706" s="115"/>
      <c r="H706" s="115"/>
    </row>
    <row r="707" spans="7:8" s="93" customFormat="1" x14ac:dyDescent="0.2">
      <c r="G707" s="115"/>
      <c r="H707" s="115"/>
    </row>
    <row r="708" spans="7:8" s="93" customFormat="1" x14ac:dyDescent="0.2">
      <c r="G708" s="115"/>
      <c r="H708" s="115"/>
    </row>
    <row r="709" spans="7:8" s="93" customFormat="1" x14ac:dyDescent="0.2">
      <c r="G709" s="115"/>
      <c r="H709" s="115"/>
    </row>
    <row r="710" spans="7:8" s="93" customFormat="1" x14ac:dyDescent="0.2">
      <c r="G710" s="115"/>
      <c r="H710" s="115"/>
    </row>
    <row r="711" spans="7:8" s="93" customFormat="1" x14ac:dyDescent="0.2">
      <c r="G711" s="115"/>
      <c r="H711" s="115"/>
    </row>
    <row r="712" spans="7:8" s="93" customFormat="1" x14ac:dyDescent="0.2">
      <c r="G712" s="115"/>
      <c r="H712" s="115"/>
    </row>
    <row r="713" spans="7:8" s="93" customFormat="1" x14ac:dyDescent="0.2">
      <c r="G713" s="115"/>
      <c r="H713" s="115"/>
    </row>
    <row r="714" spans="7:8" s="93" customFormat="1" x14ac:dyDescent="0.2">
      <c r="G714" s="115"/>
      <c r="H714" s="115"/>
    </row>
    <row r="715" spans="7:8" s="93" customFormat="1" x14ac:dyDescent="0.2">
      <c r="G715" s="115"/>
      <c r="H715" s="115"/>
    </row>
    <row r="716" spans="7:8" s="93" customFormat="1" x14ac:dyDescent="0.2">
      <c r="G716" s="115"/>
      <c r="H716" s="115"/>
    </row>
    <row r="717" spans="7:8" s="93" customFormat="1" x14ac:dyDescent="0.2">
      <c r="G717" s="115"/>
      <c r="H717" s="115"/>
    </row>
    <row r="718" spans="7:8" s="93" customFormat="1" x14ac:dyDescent="0.2">
      <c r="G718" s="115"/>
      <c r="H718" s="115"/>
    </row>
    <row r="719" spans="7:8" s="93" customFormat="1" x14ac:dyDescent="0.2">
      <c r="G719" s="115"/>
      <c r="H719" s="115"/>
    </row>
    <row r="720" spans="7:8" s="93" customFormat="1" x14ac:dyDescent="0.2">
      <c r="G720" s="115"/>
      <c r="H720" s="115"/>
    </row>
    <row r="721" spans="7:8" s="93" customFormat="1" x14ac:dyDescent="0.2">
      <c r="G721" s="115"/>
      <c r="H721" s="115"/>
    </row>
    <row r="722" spans="7:8" s="93" customFormat="1" x14ac:dyDescent="0.2">
      <c r="G722" s="115"/>
      <c r="H722" s="115"/>
    </row>
    <row r="723" spans="7:8" s="93" customFormat="1" x14ac:dyDescent="0.2">
      <c r="G723" s="115"/>
      <c r="H723" s="115"/>
    </row>
    <row r="724" spans="7:8" s="93" customFormat="1" x14ac:dyDescent="0.2">
      <c r="G724" s="115"/>
      <c r="H724" s="115"/>
    </row>
    <row r="725" spans="7:8" s="93" customFormat="1" x14ac:dyDescent="0.2">
      <c r="G725" s="115"/>
      <c r="H725" s="115"/>
    </row>
    <row r="726" spans="7:8" s="93" customFormat="1" x14ac:dyDescent="0.2">
      <c r="G726" s="115"/>
      <c r="H726" s="115"/>
    </row>
    <row r="727" spans="7:8" s="93" customFormat="1" x14ac:dyDescent="0.2">
      <c r="G727" s="115"/>
      <c r="H727" s="115"/>
    </row>
    <row r="728" spans="7:8" s="93" customFormat="1" x14ac:dyDescent="0.2">
      <c r="G728" s="115"/>
      <c r="H728" s="115"/>
    </row>
    <row r="729" spans="7:8" s="93" customFormat="1" x14ac:dyDescent="0.2">
      <c r="G729" s="115"/>
      <c r="H729" s="115"/>
    </row>
    <row r="730" spans="7:8" s="93" customFormat="1" x14ac:dyDescent="0.2">
      <c r="G730" s="115"/>
      <c r="H730" s="115"/>
    </row>
    <row r="731" spans="7:8" s="93" customFormat="1" x14ac:dyDescent="0.2">
      <c r="G731" s="115"/>
      <c r="H731" s="115"/>
    </row>
    <row r="732" spans="7:8" s="93" customFormat="1" x14ac:dyDescent="0.2">
      <c r="G732" s="115"/>
      <c r="H732" s="115"/>
    </row>
    <row r="733" spans="7:8" s="93" customFormat="1" x14ac:dyDescent="0.2">
      <c r="G733" s="115"/>
      <c r="H733" s="115"/>
    </row>
    <row r="734" spans="7:8" s="93" customFormat="1" x14ac:dyDescent="0.2">
      <c r="G734" s="115"/>
      <c r="H734" s="115"/>
    </row>
    <row r="735" spans="7:8" s="93" customFormat="1" x14ac:dyDescent="0.2">
      <c r="G735" s="115"/>
      <c r="H735" s="115"/>
    </row>
    <row r="736" spans="7:8" s="93" customFormat="1" x14ac:dyDescent="0.2">
      <c r="G736" s="115"/>
      <c r="H736" s="115"/>
    </row>
    <row r="737" spans="7:8" s="93" customFormat="1" x14ac:dyDescent="0.2">
      <c r="G737" s="115"/>
      <c r="H737" s="115"/>
    </row>
    <row r="738" spans="7:8" s="93" customFormat="1" x14ac:dyDescent="0.2">
      <c r="G738" s="115"/>
      <c r="H738" s="115"/>
    </row>
    <row r="739" spans="7:8" s="93" customFormat="1" x14ac:dyDescent="0.2">
      <c r="G739" s="115"/>
      <c r="H739" s="115"/>
    </row>
    <row r="740" spans="7:8" s="93" customFormat="1" x14ac:dyDescent="0.2">
      <c r="G740" s="115"/>
      <c r="H740" s="115"/>
    </row>
    <row r="741" spans="7:8" s="93" customFormat="1" x14ac:dyDescent="0.2">
      <c r="G741" s="115"/>
      <c r="H741" s="115"/>
    </row>
    <row r="742" spans="7:8" s="93" customFormat="1" x14ac:dyDescent="0.2">
      <c r="G742" s="115"/>
      <c r="H742" s="115"/>
    </row>
    <row r="743" spans="7:8" s="93" customFormat="1" x14ac:dyDescent="0.2">
      <c r="G743" s="115"/>
      <c r="H743" s="115"/>
    </row>
    <row r="744" spans="7:8" s="93" customFormat="1" x14ac:dyDescent="0.2">
      <c r="G744" s="115"/>
      <c r="H744" s="115"/>
    </row>
    <row r="745" spans="7:8" s="93" customFormat="1" x14ac:dyDescent="0.2">
      <c r="G745" s="115"/>
      <c r="H745" s="115"/>
    </row>
    <row r="746" spans="7:8" s="93" customFormat="1" x14ac:dyDescent="0.2">
      <c r="G746" s="115"/>
      <c r="H746" s="115"/>
    </row>
    <row r="747" spans="7:8" s="93" customFormat="1" x14ac:dyDescent="0.2">
      <c r="G747" s="115"/>
      <c r="H747" s="115"/>
    </row>
    <row r="748" spans="7:8" s="93" customFormat="1" x14ac:dyDescent="0.2">
      <c r="G748" s="115"/>
      <c r="H748" s="115"/>
    </row>
    <row r="749" spans="7:8" s="93" customFormat="1" x14ac:dyDescent="0.2">
      <c r="G749" s="115"/>
      <c r="H749" s="115"/>
    </row>
    <row r="750" spans="7:8" s="93" customFormat="1" x14ac:dyDescent="0.2">
      <c r="G750" s="115"/>
      <c r="H750" s="115"/>
    </row>
    <row r="751" spans="7:8" s="93" customFormat="1" x14ac:dyDescent="0.2">
      <c r="G751" s="115"/>
      <c r="H751" s="115"/>
    </row>
    <row r="752" spans="7:8" s="93" customFormat="1" x14ac:dyDescent="0.2">
      <c r="G752" s="115"/>
      <c r="H752" s="115"/>
    </row>
    <row r="753" spans="7:8" s="93" customFormat="1" x14ac:dyDescent="0.2">
      <c r="G753" s="115"/>
      <c r="H753" s="115"/>
    </row>
    <row r="754" spans="7:8" s="93" customFormat="1" x14ac:dyDescent="0.2">
      <c r="G754" s="115"/>
      <c r="H754" s="115"/>
    </row>
    <row r="755" spans="7:8" s="93" customFormat="1" x14ac:dyDescent="0.2">
      <c r="G755" s="115"/>
      <c r="H755" s="115"/>
    </row>
    <row r="756" spans="7:8" s="93" customFormat="1" x14ac:dyDescent="0.2">
      <c r="G756" s="115"/>
      <c r="H756" s="115"/>
    </row>
    <row r="757" spans="7:8" s="93" customFormat="1" x14ac:dyDescent="0.2">
      <c r="G757" s="115"/>
      <c r="H757" s="115"/>
    </row>
    <row r="758" spans="7:8" s="93" customFormat="1" x14ac:dyDescent="0.2">
      <c r="G758" s="115"/>
      <c r="H758" s="115"/>
    </row>
    <row r="759" spans="7:8" s="93" customFormat="1" x14ac:dyDescent="0.2">
      <c r="G759" s="115"/>
      <c r="H759" s="115"/>
    </row>
    <row r="760" spans="7:8" s="93" customFormat="1" x14ac:dyDescent="0.2">
      <c r="G760" s="115"/>
      <c r="H760" s="115"/>
    </row>
    <row r="761" spans="7:8" s="93" customFormat="1" x14ac:dyDescent="0.2">
      <c r="G761" s="115"/>
      <c r="H761" s="115"/>
    </row>
    <row r="762" spans="7:8" s="93" customFormat="1" x14ac:dyDescent="0.2">
      <c r="G762" s="115"/>
      <c r="H762" s="115"/>
    </row>
    <row r="763" spans="7:8" s="93" customFormat="1" x14ac:dyDescent="0.2">
      <c r="G763" s="115"/>
      <c r="H763" s="115"/>
    </row>
    <row r="764" spans="7:8" s="93" customFormat="1" x14ac:dyDescent="0.2">
      <c r="G764" s="115"/>
      <c r="H764" s="115"/>
    </row>
    <row r="765" spans="7:8" s="93" customFormat="1" x14ac:dyDescent="0.2">
      <c r="G765" s="115"/>
      <c r="H765" s="115"/>
    </row>
    <row r="766" spans="7:8" s="93" customFormat="1" x14ac:dyDescent="0.2">
      <c r="G766" s="115"/>
      <c r="H766" s="115"/>
    </row>
    <row r="767" spans="7:8" s="93" customFormat="1" x14ac:dyDescent="0.2">
      <c r="G767" s="115"/>
      <c r="H767" s="115"/>
    </row>
    <row r="768" spans="7:8" s="93" customFormat="1" x14ac:dyDescent="0.2">
      <c r="G768" s="115"/>
      <c r="H768" s="115"/>
    </row>
    <row r="769" spans="7:8" s="93" customFormat="1" x14ac:dyDescent="0.2">
      <c r="G769" s="115"/>
      <c r="H769" s="115"/>
    </row>
    <row r="770" spans="7:8" s="93" customFormat="1" x14ac:dyDescent="0.2">
      <c r="G770" s="115"/>
      <c r="H770" s="115"/>
    </row>
    <row r="771" spans="7:8" s="93" customFormat="1" x14ac:dyDescent="0.2">
      <c r="G771" s="115"/>
      <c r="H771" s="115"/>
    </row>
    <row r="772" spans="7:8" s="93" customFormat="1" x14ac:dyDescent="0.2">
      <c r="G772" s="115"/>
      <c r="H772" s="115"/>
    </row>
    <row r="773" spans="7:8" s="93" customFormat="1" x14ac:dyDescent="0.2">
      <c r="G773" s="115"/>
      <c r="H773" s="115"/>
    </row>
    <row r="774" spans="7:8" s="93" customFormat="1" x14ac:dyDescent="0.2">
      <c r="G774" s="115"/>
      <c r="H774" s="115"/>
    </row>
    <row r="775" spans="7:8" s="93" customFormat="1" x14ac:dyDescent="0.2">
      <c r="G775" s="115"/>
      <c r="H775" s="115"/>
    </row>
    <row r="776" spans="7:8" s="93" customFormat="1" x14ac:dyDescent="0.2">
      <c r="G776" s="115"/>
      <c r="H776" s="115"/>
    </row>
    <row r="777" spans="7:8" s="93" customFormat="1" x14ac:dyDescent="0.2">
      <c r="G777" s="115"/>
      <c r="H777" s="115"/>
    </row>
    <row r="778" spans="7:8" s="93" customFormat="1" x14ac:dyDescent="0.2">
      <c r="G778" s="115"/>
      <c r="H778" s="115"/>
    </row>
    <row r="779" spans="7:8" s="93" customFormat="1" x14ac:dyDescent="0.2">
      <c r="G779" s="115"/>
      <c r="H779" s="115"/>
    </row>
    <row r="780" spans="7:8" s="93" customFormat="1" x14ac:dyDescent="0.2">
      <c r="G780" s="115"/>
      <c r="H780" s="115"/>
    </row>
    <row r="781" spans="7:8" s="93" customFormat="1" x14ac:dyDescent="0.2">
      <c r="G781" s="115"/>
      <c r="H781" s="115"/>
    </row>
    <row r="782" spans="7:8" s="93" customFormat="1" x14ac:dyDescent="0.2">
      <c r="G782" s="115"/>
      <c r="H782" s="115"/>
    </row>
    <row r="783" spans="7:8" s="93" customFormat="1" x14ac:dyDescent="0.2">
      <c r="G783" s="115"/>
      <c r="H783" s="115"/>
    </row>
    <row r="784" spans="7:8" s="93" customFormat="1" x14ac:dyDescent="0.2">
      <c r="G784" s="115"/>
      <c r="H784" s="115"/>
    </row>
    <row r="785" spans="7:8" s="93" customFormat="1" x14ac:dyDescent="0.2">
      <c r="G785" s="115"/>
      <c r="H785" s="115"/>
    </row>
    <row r="786" spans="7:8" s="93" customFormat="1" x14ac:dyDescent="0.2">
      <c r="G786" s="115"/>
      <c r="H786" s="115"/>
    </row>
    <row r="787" spans="7:8" s="93" customFormat="1" x14ac:dyDescent="0.2">
      <c r="G787" s="115"/>
      <c r="H787" s="115"/>
    </row>
    <row r="788" spans="7:8" s="93" customFormat="1" x14ac:dyDescent="0.2">
      <c r="G788" s="115"/>
      <c r="H788" s="115"/>
    </row>
    <row r="789" spans="7:8" s="93" customFormat="1" x14ac:dyDescent="0.2">
      <c r="G789" s="115"/>
      <c r="H789" s="115"/>
    </row>
    <row r="790" spans="7:8" s="93" customFormat="1" x14ac:dyDescent="0.2">
      <c r="G790" s="115"/>
      <c r="H790" s="115"/>
    </row>
    <row r="791" spans="7:8" s="93" customFormat="1" x14ac:dyDescent="0.2">
      <c r="G791" s="115"/>
      <c r="H791" s="115"/>
    </row>
    <row r="792" spans="7:8" s="93" customFormat="1" x14ac:dyDescent="0.2">
      <c r="G792" s="115"/>
      <c r="H792" s="115"/>
    </row>
    <row r="793" spans="7:8" s="93" customFormat="1" x14ac:dyDescent="0.2">
      <c r="G793" s="115"/>
      <c r="H793" s="115"/>
    </row>
    <row r="794" spans="7:8" s="93" customFormat="1" x14ac:dyDescent="0.2">
      <c r="G794" s="115"/>
      <c r="H794" s="115"/>
    </row>
    <row r="795" spans="7:8" s="93" customFormat="1" x14ac:dyDescent="0.2">
      <c r="G795" s="115"/>
      <c r="H795" s="115"/>
    </row>
    <row r="796" spans="7:8" s="93" customFormat="1" x14ac:dyDescent="0.2">
      <c r="G796" s="115"/>
      <c r="H796" s="115"/>
    </row>
    <row r="797" spans="7:8" s="93" customFormat="1" x14ac:dyDescent="0.2">
      <c r="G797" s="115"/>
      <c r="H797" s="115"/>
    </row>
    <row r="798" spans="7:8" s="93" customFormat="1" x14ac:dyDescent="0.2">
      <c r="G798" s="115"/>
      <c r="H798" s="115"/>
    </row>
    <row r="799" spans="7:8" s="93" customFormat="1" x14ac:dyDescent="0.2">
      <c r="G799" s="115"/>
      <c r="H799" s="115"/>
    </row>
    <row r="800" spans="7:8" s="93" customFormat="1" x14ac:dyDescent="0.2">
      <c r="G800" s="115"/>
      <c r="H800" s="115"/>
    </row>
    <row r="801" spans="7:8" s="93" customFormat="1" x14ac:dyDescent="0.2">
      <c r="G801" s="115"/>
      <c r="H801" s="115"/>
    </row>
    <row r="802" spans="7:8" s="93" customFormat="1" x14ac:dyDescent="0.2">
      <c r="G802" s="115"/>
      <c r="H802" s="115"/>
    </row>
    <row r="803" spans="7:8" s="93" customFormat="1" x14ac:dyDescent="0.2">
      <c r="G803" s="115"/>
      <c r="H803" s="115"/>
    </row>
    <row r="804" spans="7:8" s="93" customFormat="1" x14ac:dyDescent="0.2">
      <c r="G804" s="115"/>
      <c r="H804" s="115"/>
    </row>
    <row r="805" spans="7:8" s="93" customFormat="1" x14ac:dyDescent="0.2">
      <c r="G805" s="115"/>
      <c r="H805" s="115"/>
    </row>
    <row r="806" spans="7:8" s="93" customFormat="1" x14ac:dyDescent="0.2">
      <c r="G806" s="115"/>
      <c r="H806" s="115"/>
    </row>
    <row r="807" spans="7:8" s="93" customFormat="1" x14ac:dyDescent="0.2">
      <c r="G807" s="115"/>
      <c r="H807" s="115"/>
    </row>
    <row r="808" spans="7:8" s="93" customFormat="1" x14ac:dyDescent="0.2">
      <c r="G808" s="115"/>
      <c r="H808" s="115"/>
    </row>
    <row r="809" spans="7:8" s="93" customFormat="1" x14ac:dyDescent="0.2">
      <c r="G809" s="115"/>
      <c r="H809" s="115"/>
    </row>
    <row r="810" spans="7:8" s="93" customFormat="1" x14ac:dyDescent="0.2">
      <c r="G810" s="115"/>
      <c r="H810" s="115"/>
    </row>
    <row r="811" spans="7:8" s="93" customFormat="1" x14ac:dyDescent="0.2">
      <c r="G811" s="115"/>
      <c r="H811" s="115"/>
    </row>
    <row r="812" spans="7:8" s="93" customFormat="1" x14ac:dyDescent="0.2">
      <c r="G812" s="115"/>
      <c r="H812" s="115"/>
    </row>
    <row r="813" spans="7:8" s="93" customFormat="1" x14ac:dyDescent="0.2">
      <c r="G813" s="115"/>
      <c r="H813" s="115"/>
    </row>
    <row r="814" spans="7:8" s="93" customFormat="1" x14ac:dyDescent="0.2">
      <c r="G814" s="115"/>
      <c r="H814" s="115"/>
    </row>
    <row r="815" spans="7:8" s="93" customFormat="1" x14ac:dyDescent="0.2">
      <c r="G815" s="115"/>
      <c r="H815" s="115"/>
    </row>
    <row r="816" spans="7:8" s="93" customFormat="1" x14ac:dyDescent="0.2">
      <c r="G816" s="115"/>
      <c r="H816" s="115"/>
    </row>
    <row r="817" spans="7:8" s="93" customFormat="1" x14ac:dyDescent="0.2">
      <c r="G817" s="115"/>
      <c r="H817" s="115"/>
    </row>
    <row r="818" spans="7:8" s="93" customFormat="1" x14ac:dyDescent="0.2">
      <c r="G818" s="115"/>
      <c r="H818" s="115"/>
    </row>
    <row r="819" spans="7:8" s="93" customFormat="1" x14ac:dyDescent="0.2">
      <c r="G819" s="115"/>
      <c r="H819" s="115"/>
    </row>
  </sheetData>
  <sheetProtection algorithmName="SHA-512" hashValue="8dg3z9h7qpjcfkkjhLWOShI5eHQmTAr2+rXJszEZaebiMNt3mPMztLI0M/FVT9ZrH6rbnArPNGf5qSHJbOd5xQ==" saltValue="10q3/s80TUR/4QZWbTG95w==" spinCount="100000" sheet="1" objects="1" scenarios="1" selectLockedCells="1" autoFilter="0"/>
  <autoFilter ref="D2:D368" xr:uid="{C2A7ABDD-39DD-4703-BC93-F2594DEEC012}"/>
  <sortState xmlns:xlrd2="http://schemas.microsoft.com/office/spreadsheetml/2017/richdata2" ref="A3:H368">
    <sortCondition ref="A3"/>
  </sortState>
  <mergeCells count="1">
    <mergeCell ref="A1:H1"/>
  </mergeCells>
  <dataValidations count="1">
    <dataValidation type="list" allowBlank="1" showInputMessage="1" showErrorMessage="1" sqref="G3:G368" xr:uid="{F200D9E2-BEED-47B8-A8CD-ADBD8CC82AE0}">
      <formula1>$A$389:$A$394</formula1>
    </dataValidation>
  </dataValidations>
  <pageMargins left="0.7" right="0.7" top="0.75" bottom="0.75" header="0.3" footer="0.3"/>
  <pageSetup paperSize="9" scale="45" fitToHeight="20" orientation="landscape" r:id="rId1"/>
  <headerFooter>
    <oddHeader>&amp;L&amp;G&amp;R&amp;"-,Regular"HKMA CFI C-RAF Assessment Tool</oddHeader>
    <oddFooter>&amp;L&amp;"-,Regular"© Cyber Security Training Company Limited. All rights reserved. Tool usage requires written authorisation.&amp;R&amp;"-,Regular"Page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T502"/>
  <sheetViews>
    <sheetView zoomScale="60" zoomScaleNormal="60" zoomScalePageLayoutView="50" workbookViewId="0">
      <selection activeCell="J2" sqref="J1:S1048576"/>
    </sheetView>
  </sheetViews>
  <sheetFormatPr defaultColWidth="9.33203125" defaultRowHeight="12.75" x14ac:dyDescent="0.2"/>
  <cols>
    <col min="1" max="1" width="71" style="2" bestFit="1" customWidth="1"/>
    <col min="2" max="2" width="38.33203125" style="2" hidden="1" customWidth="1"/>
    <col min="3" max="3" width="61" style="2" bestFit="1" customWidth="1"/>
    <col min="4" max="4" width="16.33203125" style="2" hidden="1" customWidth="1"/>
    <col min="5" max="5" width="61" style="2" bestFit="1" customWidth="1"/>
    <col min="6" max="6" width="21.5" style="2" customWidth="1"/>
    <col min="7" max="7" width="23.1640625" style="2" customWidth="1"/>
    <col min="8" max="8" width="19.33203125" style="2" customWidth="1"/>
    <col min="9" max="9" width="35.83203125" style="2" customWidth="1"/>
    <col min="10" max="10" width="14.33203125" style="2" hidden="1" customWidth="1"/>
    <col min="11" max="11" width="15.1640625" style="2" hidden="1" customWidth="1"/>
    <col min="12" max="13" width="8" style="3" hidden="1" customWidth="1"/>
    <col min="14" max="14" width="18.83203125" style="2" hidden="1" customWidth="1"/>
    <col min="15" max="15" width="18" style="2" hidden="1" customWidth="1"/>
    <col min="16" max="16" width="10.1640625" style="2" hidden="1" customWidth="1"/>
    <col min="17" max="17" width="10.83203125" style="2" hidden="1" customWidth="1"/>
    <col min="18" max="18" width="12.6640625" style="2" hidden="1" customWidth="1"/>
    <col min="19" max="19" width="13.83203125" style="2" hidden="1" customWidth="1"/>
    <col min="20" max="20" width="10" style="2" customWidth="1"/>
    <col min="21" max="26" width="32.83203125" style="2" bestFit="1" customWidth="1"/>
    <col min="27" max="27" width="16.33203125" style="2" bestFit="1" customWidth="1"/>
    <col min="28" max="38" width="32.83203125" style="2" bestFit="1" customWidth="1"/>
    <col min="39" max="39" width="17.1640625" style="2" bestFit="1" customWidth="1"/>
    <col min="40" max="16384" width="9.33203125" style="2"/>
  </cols>
  <sheetData>
    <row r="1" spans="1:19" ht="24.75" customHeight="1" x14ac:dyDescent="0.2">
      <c r="A1" s="168" t="s">
        <v>1085</v>
      </c>
      <c r="B1" s="168"/>
      <c r="C1" s="168"/>
      <c r="D1" s="168"/>
      <c r="E1" s="168"/>
      <c r="F1" s="168"/>
      <c r="G1" s="168"/>
      <c r="H1" s="168"/>
      <c r="I1" s="168"/>
      <c r="J1" s="168"/>
      <c r="K1" s="168"/>
    </row>
    <row r="3" spans="1:19" x14ac:dyDescent="0.2">
      <c r="A3" s="87"/>
      <c r="B3" s="87"/>
      <c r="C3" s="87"/>
      <c r="D3" s="87"/>
      <c r="E3" s="87"/>
      <c r="F3" s="87"/>
      <c r="G3" s="87"/>
      <c r="H3" s="87"/>
      <c r="I3" s="87"/>
      <c r="J3" s="1"/>
      <c r="K3" s="10"/>
      <c r="L3" s="10" t="s">
        <v>1086</v>
      </c>
      <c r="M3" s="2"/>
    </row>
    <row r="4" spans="1:19" s="12" customFormat="1" ht="39" thickBot="1" x14ac:dyDescent="0.25">
      <c r="A4" s="110" t="s">
        <v>251</v>
      </c>
      <c r="B4" s="110" t="s">
        <v>1087</v>
      </c>
      <c r="C4" s="110" t="s">
        <v>252</v>
      </c>
      <c r="D4" s="110" t="s">
        <v>1088</v>
      </c>
      <c r="E4" s="110" t="s">
        <v>253</v>
      </c>
      <c r="F4" s="110" t="s">
        <v>23</v>
      </c>
      <c r="G4" s="110" t="s">
        <v>24</v>
      </c>
      <c r="H4" s="110" t="s">
        <v>25</v>
      </c>
      <c r="I4" s="110" t="s">
        <v>1089</v>
      </c>
      <c r="J4" s="11"/>
      <c r="K4" s="11"/>
      <c r="L4" s="102"/>
      <c r="M4" s="102"/>
      <c r="N4" s="102"/>
      <c r="O4" s="102"/>
      <c r="P4" s="102"/>
      <c r="Q4" s="102"/>
      <c r="R4" s="102"/>
      <c r="S4" s="102"/>
    </row>
    <row r="5" spans="1:19" ht="13.5" thickBot="1" x14ac:dyDescent="0.25">
      <c r="A5" s="165" t="s">
        <v>259</v>
      </c>
      <c r="B5" s="165" t="str">
        <f>IF(OR(D5="Incomplete",D8="Incomplete",D10="Incomplete",D12="Incomplete",D14="Incomplete"),"Incomplete",IF(OR(D5="Sub-Baseline",D8="Sub-Baseline",D10="Sub-Baseline",D12="Sub-Baseline",D14="Sub-Baseline"),"Sub-Baseline",IF(OR(D5=$F$4,D8=$F$4,D10=$F$4,D12=$F$4,D14=$F$4),"Baseline",IF(OR(D5=$G$4,D8=$G$4,D10=$G$4,D12=$G$4,D14=$G$4),"Intermediate",IF(OR(D5=$H$4,D8=$H$4,D10=$H$4,D12=$H$4,D14=$H$4),"Advanced",IF(OR(D5=$N$6,D8=$N$6,D10=$N$6,D12=$N$6,D14=$N$6),"Assessed N/A","Invalid"))))))</f>
        <v>Incomplete</v>
      </c>
      <c r="C5" s="161" t="s">
        <v>260</v>
      </c>
      <c r="D5" s="155" t="str">
        <f>IF(OR(I5="Incomplete",I6="Incomplete",I7="Incomplete"),"Incomplete",IF(OR(I5="Sub-Baseline",I6="Sub-Baseline",I7="Sub-Baseline"),"Sub-Baseline",IF(OR(I5=$F$4,I6=$F$4,I7=$F$4),"Baseline",IF(OR(I5=$G$4,I6=$G$4,I7=$G$4),"Intermediate",IF(OR(I5=$H$4,I6=$H$4,I7=$H$4),"Advanced",IF(OR(I5=$N$6,I6=$N$6,I7=$N$6),"Assessed N/A","Invalid"))))))</f>
        <v>Incomplete</v>
      </c>
      <c r="E5" s="33" t="s">
        <v>261</v>
      </c>
      <c r="F5" s="107" t="str">
        <f>IF(AND(G5="Not Assessed",'Inherent Risk Assessment'!$C$15=$F$4),IFERROR((D130+D192+D316+D379)/D68,"No C-RAF Controls"),
IF(AND(G5&lt;&gt;"Not Assessed",'Inherent Risk Assessment'!$C$15&lt;&gt;$F$4),IFERROR((D130+D192+D316+D379)/D68,"No C-RAF Controls"),"Not Assessed"))</f>
        <v>Not Assessed</v>
      </c>
      <c r="G5" s="107" t="str">
        <f>IF(AND(H5="Not Assessed",'Inherent Risk Assessment'!$C$15=$G$4),IFERROR((E130+E192+E316+E379)/E68,"No C-RAF Controls"),
IF(AND(H5&lt;&gt;"Not Assessed",'Inherent Risk Assessment'!$C$15&lt;&gt;$G$4),IFERROR((E130+E192+E316+E379)/E68,"No C-RAF Controls"),"Not Assessed"))</f>
        <v>Not Assessed</v>
      </c>
      <c r="H5" s="107" t="str">
        <f>IF('Inherent Risk Assessment'!$C$15=$H$4,IFERROR((F130+F192+F316+F379)/F68,"No C-RAF Controls"),"Not Assessed")</f>
        <v>Not Assessed</v>
      </c>
      <c r="I5" s="48" t="str">
        <f t="shared" ref="I5:I16" si="0">IF(G442&gt;0,"Incomplete",
IF(AND(F5="No C-RAF Controls",G5="No C-RAF Controls",H5="No C-RAF Controls"),"No C-RAF Controls",
IF(AND(F5&lt;100%,F5&lt;&gt;"No C-RAF Controls"),"Below Baseline",
IF(AND(F5=100%,G5="Not Assessed"),"Baseline",
IF(AND(F5=100%,G5="No C-RAF Controls",H5="No C-RAF Controls"),"Baseline",
IF(AND(F5=100%,G5="No C-RAF Controls",H5="Not Assessed"),"Baseline",
IF(AND(F5=100%,G5="Not Assessed",H5="Not Assessed"),"Baseline",
IF(AND(G5&lt;100%,G5&lt;&gt;"No C-RAF Controls"),"Below Intermediate",
IF(AND(F5=100%,G5=100%,H5="No C-RAF Controls"),"Intermediate",
IF(AND(F5=100%,G5=100%,H5="Not Assessed"),"Intermediate",
IF(AND(F5="Not Assessed",G5=100%,H5="No C-RAF Controls"),"Intermediate",
IF(AND(F5="No C-RAF Controls",G5=100%,H5="No C-RAF Controls"),"Intermediate",
IF(AND(F5="Not Assessed",G5=100%,H5="Not Assessed"),"Intermediate",
IF(AND(F5="No C-RAF Controls",G5=100%,H5="Not Assessed"),"Intermediate",
IF(AND(H5&lt;100%,H5&lt;&gt;"No C-RAF Controls"),"Below Advanced",
IF(AND(F5=100%,G5=100%,H5=100%),"Advanced",
IF(AND(F5=100%,G5="No C-RAF Controls",H5=100%),"Advanced",
IF(AND(F5="No C-RAF Controls",G5="No C-RAF Controls",H5=100%),"Advanced",
IF(AND(F5="No C-RAF Controls",G5=100%,H5=100%),"Advanced",
IF(AND(F5="Not Assessed",G5=100%,H5=100%),"Advanced",
IF(AND(F5="No C-RAF Controls",G5="No C-RAF Controls",H5="Not Assessed"),"No C-RAF Controls",
IF(AND(F5="No C-RAF Controls",G5="Not Assessed",H5="Not Assessed"),"No C-RAF Controls",
IF(AND(F5="Not Assessed",G5="Not Assessed",H5=100%),"Advanced","Error")))))))))))))))))))))))</f>
        <v>Incomplete</v>
      </c>
      <c r="J5" s="51">
        <f t="shared" ref="J5:J68" si="1">IFERROR(VLOOKUP(I5,ref_Maturity,2,0),"N/A")</f>
        <v>0</v>
      </c>
      <c r="K5" s="51">
        <f t="shared" ref="K5:K68" si="2">IFERROR(VLOOKUP(D5,ref_Maturity,2,0),"N/A")</f>
        <v>0</v>
      </c>
      <c r="L5" s="29"/>
      <c r="M5" s="29"/>
      <c r="N5" s="29" t="s">
        <v>1090</v>
      </c>
      <c r="O5" s="29">
        <v>0</v>
      </c>
      <c r="P5" s="29">
        <f>IF(F5=100%,1,0)</f>
        <v>0</v>
      </c>
      <c r="Q5" s="29">
        <f t="shared" ref="Q5:R5" si="3">IF(G5=100%,1,0)</f>
        <v>0</v>
      </c>
      <c r="R5" s="29">
        <f t="shared" si="3"/>
        <v>0</v>
      </c>
      <c r="S5" s="29">
        <f t="shared" ref="S5:S22" si="4">SUM(P5:R5)</f>
        <v>0</v>
      </c>
    </row>
    <row r="6" spans="1:19" ht="13.5" thickBot="1" x14ac:dyDescent="0.25">
      <c r="A6" s="166"/>
      <c r="B6" s="166"/>
      <c r="C6" s="162"/>
      <c r="D6" s="160"/>
      <c r="E6" s="34" t="s">
        <v>282</v>
      </c>
      <c r="F6" s="107" t="str">
        <f>IF(AND(G6="Not Assessed",'Inherent Risk Assessment'!$C$15=$F$4),IFERROR((D131+D193+D317+D380)/D69,"No C-RAF Controls"),
IF(AND(G6&lt;&gt;"Not Assessed",'Inherent Risk Assessment'!$C$15&lt;&gt;$F$4),IFERROR((D131+D193+D317+D380)/D69,"No C-RAF Controls"),"Not Assessed"))</f>
        <v>Not Assessed</v>
      </c>
      <c r="G6" s="107" t="str">
        <f>IF(AND(H6="Not Assessed",'Inherent Risk Assessment'!$C$15=$G$4),IFERROR((E131+E193+E317+E380)/E69,"No C-RAF Controls"),
IF(AND(H6&lt;&gt;"Not Assessed",'Inherent Risk Assessment'!$C$15&lt;&gt;$G$4),IFERROR((E131+E193+E317+E380)/E69,"No C-RAF Controls"),"Not Assessed"))</f>
        <v>Not Assessed</v>
      </c>
      <c r="H6" s="107" t="str">
        <f>IF('Inherent Risk Assessment'!$C$15=$H$4,IFERROR((F131+F193+F317+F380)/F69,"No C-RAF Controls"),"Not Assessed")</f>
        <v>Not Assessed</v>
      </c>
      <c r="I6" s="48" t="str">
        <f t="shared" si="0"/>
        <v>Incomplete</v>
      </c>
      <c r="J6" s="51">
        <f t="shared" si="1"/>
        <v>0</v>
      </c>
      <c r="K6" s="51" t="str">
        <f t="shared" si="2"/>
        <v>N/A</v>
      </c>
      <c r="L6" s="2"/>
      <c r="M6" s="2"/>
      <c r="N6" s="2" t="s">
        <v>1091</v>
      </c>
      <c r="O6" s="2">
        <v>0</v>
      </c>
      <c r="P6" s="2">
        <f t="shared" ref="P6:P62" si="5">IF(F6=100%,1,0)</f>
        <v>0</v>
      </c>
      <c r="Q6" s="2">
        <f t="shared" ref="Q6:Q62" si="6">IF(G6=100%,1,0)</f>
        <v>0</v>
      </c>
      <c r="R6" s="2">
        <f t="shared" ref="R6:R62" si="7">IF(H6=100%,1,0)</f>
        <v>0</v>
      </c>
      <c r="S6" s="2">
        <f t="shared" si="4"/>
        <v>0</v>
      </c>
    </row>
    <row r="7" spans="1:19" ht="13.5" thickBot="1" x14ac:dyDescent="0.25">
      <c r="A7" s="166"/>
      <c r="B7" s="166"/>
      <c r="C7" s="163"/>
      <c r="D7" s="156"/>
      <c r="E7" s="39" t="s">
        <v>293</v>
      </c>
      <c r="F7" s="107" t="str">
        <f>IF(AND(G7="Not Assessed",'Inherent Risk Assessment'!$C$15=$F$4),IFERROR((D132+D194+D318+D381)/D70,"No C-RAF Controls"),
IF(AND(G7&lt;&gt;"Not Assessed",'Inherent Risk Assessment'!$C$15&lt;&gt;$F$4),IFERROR((D132+D194+D318+D381)/D70,"No C-RAF Controls"),"Not Assessed"))</f>
        <v>Not Assessed</v>
      </c>
      <c r="G7" s="107" t="str">
        <f>IF(AND(H7="Not Assessed",'Inherent Risk Assessment'!$C$15=$G$4),IFERROR((E132+E194+E318+E381)/E70,"No C-RAF Controls"),
IF(AND(H7&lt;&gt;"Not Assessed",'Inherent Risk Assessment'!$C$15&lt;&gt;$G$4),IFERROR((E132+E194+E318+E381)/E70,"No C-RAF Controls"),"Not Assessed"))</f>
        <v>Not Assessed</v>
      </c>
      <c r="H7" s="107" t="str">
        <f>IF('Inherent Risk Assessment'!$C$15=$H$4,IFERROR((F132+F194+F318+F381)/F70,"No C-RAF Controls"),"Not Assessed")</f>
        <v>Not Assessed</v>
      </c>
      <c r="I7" s="48" t="str">
        <f t="shared" si="0"/>
        <v>Incomplete</v>
      </c>
      <c r="J7" s="51">
        <f t="shared" si="1"/>
        <v>0</v>
      </c>
      <c r="K7" s="51" t="str">
        <f t="shared" si="2"/>
        <v>N/A</v>
      </c>
      <c r="L7" s="32"/>
      <c r="M7" s="32"/>
      <c r="N7" s="32" t="s">
        <v>1092</v>
      </c>
      <c r="O7" s="32">
        <v>0.5</v>
      </c>
      <c r="P7" s="32">
        <f t="shared" si="5"/>
        <v>0</v>
      </c>
      <c r="Q7" s="32">
        <f t="shared" si="6"/>
        <v>0</v>
      </c>
      <c r="R7" s="32">
        <f t="shared" si="7"/>
        <v>0</v>
      </c>
      <c r="S7" s="32">
        <f t="shared" si="4"/>
        <v>0</v>
      </c>
    </row>
    <row r="8" spans="1:19" ht="13.5" thickBot="1" x14ac:dyDescent="0.25">
      <c r="A8" s="166"/>
      <c r="B8" s="166"/>
      <c r="C8" s="161" t="s">
        <v>300</v>
      </c>
      <c r="D8" s="155" t="str">
        <f>IF(OR(I8="Incomplete",I9="Incomplete"),"Incomplete",IF(OR(I8="Sub-Baseline",I9="Sub-Baseline"),"Sub-Baseline",IF(OR(I8=$F$4,I9=$F$4),"Baseline",IF(OR(I8=$G$4,I9=$G$4),"Intermediate",IF(OR(I8=$H$4,I9=$H$4),"Advanced",IF(OR(I8=$N$6,I9=$N$6),"Assessed N/A","Invalid"))))))</f>
        <v>Incomplete</v>
      </c>
      <c r="E8" s="33" t="s">
        <v>301</v>
      </c>
      <c r="F8" s="107" t="str">
        <f>IF(AND(G8="Not Assessed",'Inherent Risk Assessment'!$C$15=$F$4),IFERROR((D133+D195+D319+D382)/D71,"No C-RAF Controls"),
IF(AND(G8&lt;&gt;"Not Assessed",'Inherent Risk Assessment'!$C$15&lt;&gt;$F$4),IFERROR((D133+D195+D319+D382)/D71,"No C-RAF Controls"),"Not Assessed"))</f>
        <v>Not Assessed</v>
      </c>
      <c r="G8" s="107" t="str">
        <f>IF(AND(H8="Not Assessed",'Inherent Risk Assessment'!$C$15=$G$4),IFERROR((E133+E195+E319+E382)/E71,"No C-RAF Controls"),
IF(AND(H8&lt;&gt;"Not Assessed",'Inherent Risk Assessment'!$C$15&lt;&gt;$G$4),IFERROR((E133+E195+E319+E382)/E71,"No C-RAF Controls"),"Not Assessed"))</f>
        <v>Not Assessed</v>
      </c>
      <c r="H8" s="107" t="str">
        <f>IF('Inherent Risk Assessment'!$C$15=$H$4,IFERROR((F133+F195+F319+F382)/F71,"No C-RAF Controls"),"Not Assessed")</f>
        <v>Not Assessed</v>
      </c>
      <c r="I8" s="48" t="str">
        <f t="shared" si="0"/>
        <v>Incomplete</v>
      </c>
      <c r="J8" s="51">
        <f t="shared" si="1"/>
        <v>0</v>
      </c>
      <c r="K8" s="51">
        <f t="shared" si="2"/>
        <v>0</v>
      </c>
      <c r="L8" s="29"/>
      <c r="M8" s="29"/>
      <c r="N8" s="29" t="s">
        <v>23</v>
      </c>
      <c r="O8" s="29">
        <v>1</v>
      </c>
      <c r="P8" s="29">
        <f t="shared" si="5"/>
        <v>0</v>
      </c>
      <c r="Q8" s="29">
        <f t="shared" si="6"/>
        <v>0</v>
      </c>
      <c r="R8" s="29">
        <f t="shared" si="7"/>
        <v>0</v>
      </c>
      <c r="S8" s="29">
        <f t="shared" si="4"/>
        <v>0</v>
      </c>
    </row>
    <row r="9" spans="1:19" ht="13.5" thickBot="1" x14ac:dyDescent="0.25">
      <c r="A9" s="166"/>
      <c r="B9" s="166"/>
      <c r="C9" s="163"/>
      <c r="D9" s="156"/>
      <c r="E9" s="39" t="s">
        <v>318</v>
      </c>
      <c r="F9" s="107" t="str">
        <f>IF(AND(G9="Not Assessed",'Inherent Risk Assessment'!$C$15=$F$4),IFERROR((D134+D196+D320+D383)/D72,"No C-RAF Controls"),
IF(AND(G9&lt;&gt;"Not Assessed",'Inherent Risk Assessment'!$C$15&lt;&gt;$F$4),IFERROR((D134+D196+D320+D383)/D72,"No C-RAF Controls"),"Not Assessed"))</f>
        <v>Not Assessed</v>
      </c>
      <c r="G9" s="107" t="str">
        <f>IF(AND(H9="Not Assessed",'Inherent Risk Assessment'!$C$15=$G$4),IFERROR((E134+E196+E320+E383)/E72,"No C-RAF Controls"),
IF(AND(H9&lt;&gt;"Not Assessed",'Inherent Risk Assessment'!$C$15&lt;&gt;$G$4),IFERROR((E134+E196+E320+E383)/E72,"No C-RAF Controls"),"Not Assessed"))</f>
        <v>Not Assessed</v>
      </c>
      <c r="H9" s="107" t="str">
        <f>IF('Inherent Risk Assessment'!$C$15=$H$4,IFERROR((F134+F196+F320+F383)/F72,"No C-RAF Controls"),"Not Assessed")</f>
        <v>Not Assessed</v>
      </c>
      <c r="I9" s="48" t="str">
        <f t="shared" si="0"/>
        <v>Incomplete</v>
      </c>
      <c r="J9" s="51">
        <f t="shared" si="1"/>
        <v>0</v>
      </c>
      <c r="K9" s="51" t="str">
        <f t="shared" si="2"/>
        <v>N/A</v>
      </c>
      <c r="L9" s="32"/>
      <c r="M9" s="32"/>
      <c r="N9" s="32" t="s">
        <v>1093</v>
      </c>
      <c r="O9" s="32">
        <v>2</v>
      </c>
      <c r="P9" s="32">
        <f t="shared" si="5"/>
        <v>0</v>
      </c>
      <c r="Q9" s="32">
        <f t="shared" si="6"/>
        <v>0</v>
      </c>
      <c r="R9" s="32">
        <f t="shared" si="7"/>
        <v>0</v>
      </c>
      <c r="S9" s="32">
        <f t="shared" si="4"/>
        <v>0</v>
      </c>
    </row>
    <row r="10" spans="1:19" ht="13.5" thickBot="1" x14ac:dyDescent="0.25">
      <c r="A10" s="166"/>
      <c r="B10" s="166"/>
      <c r="C10" s="161" t="s">
        <v>331</v>
      </c>
      <c r="D10" s="155" t="str">
        <f>IF(OR(I10="Incomplete",I11="Incomplete"),"Incomplete",IF(OR(I10="Sub-Baseline",I11="Sub-Baseline"),"Sub-Baseline",IF(OR(I10=$F$4,I11=$F$4),"Baseline",IF(OR(I10=$G$4,I11=$G$4),"Intermediate",IF(OR(I10=$H$4,I11=$H$4),"Advanced",IF(OR(I10=$N$6,I11=$N$6),"Assessed N/A","Invalid"))))))</f>
        <v>Incomplete</v>
      </c>
      <c r="E10" s="33" t="s">
        <v>332</v>
      </c>
      <c r="F10" s="107" t="str">
        <f>IF(AND(G10="Not Assessed",'Inherent Risk Assessment'!$C$15=$F$4),IFERROR((D135+D197+D321+D384)/D73,"No C-RAF Controls"),
IF(AND(G10&lt;&gt;"Not Assessed",'Inherent Risk Assessment'!$C$15&lt;&gt;$F$4),IFERROR((D135+D197+D321+D384)/D73,"No C-RAF Controls"),"Not Assessed"))</f>
        <v>Not Assessed</v>
      </c>
      <c r="G10" s="107" t="str">
        <f>IF(AND(H10="Not Assessed",'Inherent Risk Assessment'!$C$15=$G$4),IFERROR((E135+E197+E321+E384)/E73,"No C-RAF Controls"),
IF(AND(H10&lt;&gt;"Not Assessed",'Inherent Risk Assessment'!$C$15&lt;&gt;$G$4),IFERROR((E135+E197+E321+E384)/E73,"No C-RAF Controls"),"Not Assessed"))</f>
        <v>Not Assessed</v>
      </c>
      <c r="H10" s="107" t="str">
        <f>IF('Inherent Risk Assessment'!$C$15=$H$4,IFERROR((F135+F197+F321+F384)/F73,"No C-RAF Controls"),"Not Assessed")</f>
        <v>Not Assessed</v>
      </c>
      <c r="I10" s="48" t="str">
        <f t="shared" si="0"/>
        <v>Incomplete</v>
      </c>
      <c r="J10" s="51">
        <f t="shared" si="1"/>
        <v>0</v>
      </c>
      <c r="K10" s="51">
        <f t="shared" si="2"/>
        <v>0</v>
      </c>
      <c r="L10" s="29"/>
      <c r="M10" s="29"/>
      <c r="N10" s="32" t="s">
        <v>24</v>
      </c>
      <c r="O10" s="32">
        <v>3</v>
      </c>
      <c r="P10" s="29">
        <f t="shared" si="5"/>
        <v>0</v>
      </c>
      <c r="Q10" s="29">
        <f t="shared" si="6"/>
        <v>0</v>
      </c>
      <c r="R10" s="29">
        <f t="shared" si="7"/>
        <v>0</v>
      </c>
      <c r="S10" s="29">
        <f t="shared" si="4"/>
        <v>0</v>
      </c>
    </row>
    <row r="11" spans="1:19" ht="13.5" thickBot="1" x14ac:dyDescent="0.25">
      <c r="A11" s="166"/>
      <c r="B11" s="166"/>
      <c r="C11" s="163"/>
      <c r="D11" s="156"/>
      <c r="E11" s="39" t="s">
        <v>341</v>
      </c>
      <c r="F11" s="107" t="str">
        <f>IF(AND(G11="Not Assessed",'Inherent Risk Assessment'!$C$15=$F$4),IFERROR((D136+D198+D322+D385)/D74,"No C-RAF Controls"),
IF(AND(G11&lt;&gt;"Not Assessed",'Inherent Risk Assessment'!$C$15&lt;&gt;$F$4),IFERROR((D136+D198+D322+D385)/D74,"No C-RAF Controls"),"Not Assessed"))</f>
        <v>Not Assessed</v>
      </c>
      <c r="G11" s="107" t="str">
        <f>IF(AND(H11="Not Assessed",'Inherent Risk Assessment'!$C$15=$G$4),IFERROR((E136+E198+E322+E385)/E74,"No C-RAF Controls"),
IF(AND(H11&lt;&gt;"Not Assessed",'Inherent Risk Assessment'!$C$15&lt;&gt;$G$4),IFERROR((E136+E198+E322+E385)/E74,"No C-RAF Controls"),"Not Assessed"))</f>
        <v>Not Assessed</v>
      </c>
      <c r="H11" s="107" t="str">
        <f>IF('Inherent Risk Assessment'!$C$15=$H$4,IFERROR((F136+F198+F322+F385)/F74,"No C-RAF Controls"),"Not Assessed")</f>
        <v>Not Assessed</v>
      </c>
      <c r="I11" s="48" t="str">
        <f t="shared" si="0"/>
        <v>Incomplete</v>
      </c>
      <c r="J11" s="51">
        <f t="shared" si="1"/>
        <v>0</v>
      </c>
      <c r="K11" s="51" t="str">
        <f t="shared" si="2"/>
        <v>N/A</v>
      </c>
      <c r="L11" s="32"/>
      <c r="M11" s="32"/>
      <c r="N11" s="29" t="s">
        <v>1094</v>
      </c>
      <c r="O11" s="29">
        <v>4</v>
      </c>
      <c r="P11" s="32">
        <f t="shared" si="5"/>
        <v>0</v>
      </c>
      <c r="Q11" s="32">
        <f t="shared" si="6"/>
        <v>0</v>
      </c>
      <c r="R11" s="32">
        <f t="shared" si="7"/>
        <v>0</v>
      </c>
      <c r="S11" s="32">
        <f t="shared" si="4"/>
        <v>0</v>
      </c>
    </row>
    <row r="12" spans="1:19" ht="13.5" thickBot="1" x14ac:dyDescent="0.25">
      <c r="A12" s="166"/>
      <c r="B12" s="166"/>
      <c r="C12" s="161" t="s">
        <v>364</v>
      </c>
      <c r="D12" s="155" t="str">
        <f>IF(OR(I12="Incomplete",I13="Incomplete"),"Incomplete",IF(OR(I12="Sub-Baseline",I13="Sub-Baseline"),"Sub-Baseline",IF(OR(I12=$F$4,I13=$F$4),"Baseline",IF(OR(I12=$G$4,I13=$G$4),"Intermediate",IF(OR(I12=$H$4,I13=$H$4),"Advanced",IF(OR(I12=$N$6,I13=$N$6),"Assessed N/A","Invalid"))))))</f>
        <v>Incomplete</v>
      </c>
      <c r="E12" s="33" t="s">
        <v>365</v>
      </c>
      <c r="F12" s="107" t="str">
        <f>IF(AND(G12="Not Assessed",'Inherent Risk Assessment'!$C$15=$F$4),IFERROR((D137+D199+D323+D386)/D75,"No C-RAF Controls"),
IF(AND(G12&lt;&gt;"Not Assessed",'Inherent Risk Assessment'!$C$15&lt;&gt;$F$4),IFERROR((D137+D199+D323+D386)/D75,"No C-RAF Controls"),"Not Assessed"))</f>
        <v>Not Assessed</v>
      </c>
      <c r="G12" s="107" t="str">
        <f>IF(AND(H12="Not Assessed",'Inherent Risk Assessment'!$C$15=$G$4),IFERROR((E137+E199+E323+E386)/E75,"No C-RAF Controls"),
IF(AND(H12&lt;&gt;"Not Assessed",'Inherent Risk Assessment'!$C$15&lt;&gt;$G$4),IFERROR((E137+E199+E323+E386)/E75,"No C-RAF Controls"),"Not Assessed"))</f>
        <v>Not Assessed</v>
      </c>
      <c r="H12" s="107" t="str">
        <f>IF('Inherent Risk Assessment'!$C$15=$H$4,IFERROR((F137+F199+F323+F386)/F75,"No C-RAF Controls"),"Not Assessed")</f>
        <v>Not Assessed</v>
      </c>
      <c r="I12" s="48" t="str">
        <f t="shared" si="0"/>
        <v>Incomplete</v>
      </c>
      <c r="J12" s="51">
        <f t="shared" si="1"/>
        <v>0</v>
      </c>
      <c r="K12" s="51">
        <f t="shared" si="2"/>
        <v>0</v>
      </c>
      <c r="L12" s="29"/>
      <c r="M12" s="29"/>
      <c r="N12" s="29" t="s">
        <v>25</v>
      </c>
      <c r="O12" s="29">
        <v>5</v>
      </c>
      <c r="P12" s="29">
        <f t="shared" si="5"/>
        <v>0</v>
      </c>
      <c r="Q12" s="29">
        <f t="shared" si="6"/>
        <v>0</v>
      </c>
      <c r="R12" s="29">
        <f t="shared" si="7"/>
        <v>0</v>
      </c>
      <c r="S12" s="29">
        <f t="shared" si="4"/>
        <v>0</v>
      </c>
    </row>
    <row r="13" spans="1:19" ht="13.5" thickBot="1" x14ac:dyDescent="0.25">
      <c r="A13" s="166"/>
      <c r="B13" s="166"/>
      <c r="C13" s="163"/>
      <c r="D13" s="156"/>
      <c r="E13" s="39" t="s">
        <v>384</v>
      </c>
      <c r="F13" s="107" t="str">
        <f>IF(AND(G13="Not Assessed",'Inherent Risk Assessment'!$C$15=$F$4),IFERROR((D138+D200+D324+D387)/D76,"No C-RAF Controls"),
IF(AND(G13&lt;&gt;"Not Assessed",'Inherent Risk Assessment'!$C$15&lt;&gt;$F$4),IFERROR((D138+D200+D324+D387)/D76,"No C-RAF Controls"),"Not Assessed"))</f>
        <v>Not Assessed</v>
      </c>
      <c r="G13" s="107" t="str">
        <f>IF(AND(H13="Not Assessed",'Inherent Risk Assessment'!$C$15=$G$4),IFERROR((E138+E200+E324+E387)/E76,"No C-RAF Controls"),
IF(AND(H13&lt;&gt;"Not Assessed",'Inherent Risk Assessment'!$C$15&lt;&gt;$G$4),IFERROR((E138+E200+E324+E387)/E76,"No C-RAF Controls"),"Not Assessed"))</f>
        <v>Not Assessed</v>
      </c>
      <c r="H13" s="107" t="str">
        <f>IF('Inherent Risk Assessment'!$C$15=$H$4,IFERROR((F138+F200+F324+F387)/F76,"No C-RAF Controls"),"Not Assessed")</f>
        <v>Not Assessed</v>
      </c>
      <c r="I13" s="48" t="str">
        <f t="shared" si="0"/>
        <v>Incomplete</v>
      </c>
      <c r="J13" s="51">
        <f t="shared" si="1"/>
        <v>0</v>
      </c>
      <c r="K13" s="51" t="str">
        <f t="shared" si="2"/>
        <v>N/A</v>
      </c>
      <c r="L13" s="32"/>
      <c r="M13" s="32"/>
      <c r="N13" s="32"/>
      <c r="O13" s="32"/>
      <c r="P13" s="32">
        <f t="shared" si="5"/>
        <v>0</v>
      </c>
      <c r="Q13" s="32">
        <f t="shared" si="6"/>
        <v>0</v>
      </c>
      <c r="R13" s="32">
        <f t="shared" si="7"/>
        <v>0</v>
      </c>
      <c r="S13" s="32">
        <f t="shared" si="4"/>
        <v>0</v>
      </c>
    </row>
    <row r="14" spans="1:19" ht="13.5" thickBot="1" x14ac:dyDescent="0.25">
      <c r="A14" s="166"/>
      <c r="B14" s="166"/>
      <c r="C14" s="161" t="s">
        <v>391</v>
      </c>
      <c r="D14" s="155" t="str">
        <f>IF(OR(I14="Incomplete",I15="Incomplete"),"Incomplete",IF(OR(I14="Sub-Baseline",I15="Sub-Baseline"),"Sub-Baseline",IF(OR(I14=$F$4,I15=$F$4),"Baseline",IF(OR(I14=$G$4,I15=$G$4),"Intermediate",IF(OR(I14=$H$4,I15=$H$4),"Advanced",IF(OR(I14=$N$6,I15=$N$6),"Assessed N/A","Invalid"))))))</f>
        <v>Incomplete</v>
      </c>
      <c r="E14" s="33" t="s">
        <v>392</v>
      </c>
      <c r="F14" s="107" t="str">
        <f>IF(AND(G14="Not Assessed",'Inherent Risk Assessment'!$C$15=$F$4),IFERROR((D139+D201+D325+D388)/D77,"No C-RAF Controls"),
IF(AND(G14&lt;&gt;"Not Assessed",'Inherent Risk Assessment'!$C$15&lt;&gt;$F$4),IFERROR((D139+D201+D325+D388)/D77,"No C-RAF Controls"),"Not Assessed"))</f>
        <v>Not Assessed</v>
      </c>
      <c r="G14" s="107" t="str">
        <f>IF(AND(H14="Not Assessed",'Inherent Risk Assessment'!$C$15=$G$4),IFERROR((E139+E201+E325+E388)/E77,"No C-RAF Controls"),
IF(AND(H14&lt;&gt;"Not Assessed",'Inherent Risk Assessment'!$C$15&lt;&gt;$G$4),IFERROR((E139+E201+E325+E388)/E77,"No C-RAF Controls"),"Not Assessed"))</f>
        <v>Not Assessed</v>
      </c>
      <c r="H14" s="107" t="str">
        <f>IF('Inherent Risk Assessment'!$C$15=$H$4,IFERROR((F139+F201+F325+F388)/F77,"No C-RAF Controls"),"Not Assessed")</f>
        <v>Not Assessed</v>
      </c>
      <c r="I14" s="48" t="str">
        <f t="shared" si="0"/>
        <v>Incomplete</v>
      </c>
      <c r="J14" s="51">
        <f t="shared" si="1"/>
        <v>0</v>
      </c>
      <c r="K14" s="51">
        <f t="shared" si="2"/>
        <v>0</v>
      </c>
      <c r="L14" s="29"/>
      <c r="M14" s="29"/>
      <c r="N14" s="29"/>
      <c r="O14" s="29"/>
      <c r="P14" s="29">
        <f t="shared" si="5"/>
        <v>0</v>
      </c>
      <c r="Q14" s="29">
        <f t="shared" si="6"/>
        <v>0</v>
      </c>
      <c r="R14" s="29">
        <f t="shared" si="7"/>
        <v>0</v>
      </c>
      <c r="S14" s="29">
        <f t="shared" si="4"/>
        <v>0</v>
      </c>
    </row>
    <row r="15" spans="1:19" ht="13.5" thickBot="1" x14ac:dyDescent="0.25">
      <c r="A15" s="167"/>
      <c r="B15" s="167"/>
      <c r="C15" s="163"/>
      <c r="D15" s="156"/>
      <c r="E15" s="39" t="s">
        <v>413</v>
      </c>
      <c r="F15" s="107" t="str">
        <f>IF(AND(G15="Not Assessed",'Inherent Risk Assessment'!$C$15=$F$4),IFERROR((D140+D202+D326+D389)/D78,"No C-RAF Controls"),
IF(AND(G15&lt;&gt;"Not Assessed",'Inherent Risk Assessment'!$C$15&lt;&gt;$F$4),IFERROR((D140+D202+D326+D389)/D78,"No C-RAF Controls"),"Not Assessed"))</f>
        <v>Not Assessed</v>
      </c>
      <c r="G15" s="107" t="str">
        <f>IF(AND(H15="Not Assessed",'Inherent Risk Assessment'!$C$15=$G$4),IFERROR((E140+E202+E326+E389)/E78,"No C-RAF Controls"),
IF(AND(H15&lt;&gt;"Not Assessed",'Inherent Risk Assessment'!$C$15&lt;&gt;$G$4),IFERROR((E140+E202+E326+E389)/E78,"No C-RAF Controls"),"Not Assessed"))</f>
        <v>Not Assessed</v>
      </c>
      <c r="H15" s="107" t="str">
        <f>IF('Inherent Risk Assessment'!$C$15=$H$4,IFERROR((F140+F202+F326+F389)/F78,"No C-RAF Controls"),"Not Assessed")</f>
        <v>Not Assessed</v>
      </c>
      <c r="I15" s="48" t="str">
        <f t="shared" si="0"/>
        <v>Incomplete</v>
      </c>
      <c r="J15" s="51">
        <f t="shared" si="1"/>
        <v>0</v>
      </c>
      <c r="K15" s="51" t="str">
        <f t="shared" si="2"/>
        <v>N/A</v>
      </c>
      <c r="L15" s="32"/>
      <c r="M15" s="32"/>
      <c r="N15" s="32"/>
      <c r="O15" s="32"/>
      <c r="P15" s="32">
        <f t="shared" si="5"/>
        <v>0</v>
      </c>
      <c r="Q15" s="32">
        <f t="shared" si="6"/>
        <v>0</v>
      </c>
      <c r="R15" s="32">
        <f t="shared" si="7"/>
        <v>0</v>
      </c>
      <c r="S15" s="32">
        <f t="shared" si="4"/>
        <v>0</v>
      </c>
    </row>
    <row r="16" spans="1:19" ht="13.5" thickBot="1" x14ac:dyDescent="0.25">
      <c r="A16" s="165" t="s">
        <v>438</v>
      </c>
      <c r="B16" s="165" t="str">
        <f>IF(OR(D16="Incomplete",D18="Incomplete"),"Incomplete",IF(OR(D16="Sub-Baseline",D18="Sub-Baseline"),"Sub-Baseline",IF(OR(D16=$F$4,D18=$F$4),"Baseline",IF(OR(D16=$G$4,D18=$G$4),"Intermediate",IF(OR(D16=$H$4,D18=$H$4),"Advanced",IF(OR(D16=$N$6,D18=$N$6),"Assessed N/A","Invalid"))))))</f>
        <v>Incomplete</v>
      </c>
      <c r="C16" s="161" t="s">
        <v>439</v>
      </c>
      <c r="D16" s="155" t="str">
        <f>IF(OR(I16="Incomplete",I17="Incomplete"),"Incomplete",IF(OR(I16="Sub-Baseline",I17="Sub-Baseline"),"Sub-Baseline",IF(OR(I16=$F$4,I17=$F$4),"Baseline",IF(OR(I16=$G$4,I17=$G$4),"Intermediate",IF(OR(I16=$H$4,I17=$H$4),"Advanced",IF(OR(I16=$N$6,I17=$N$6),"Assessed N/A","Invalid"))))))</f>
        <v>Incomplete</v>
      </c>
      <c r="E16" s="33" t="s">
        <v>440</v>
      </c>
      <c r="F16" s="107" t="str">
        <f>IF(AND(G16="Not Assessed",'Inherent Risk Assessment'!$C$15=$F$4),IFERROR((D141+D203+D327+D390)/D79,"No C-RAF Controls"),
IF(AND(G16&lt;&gt;"Not Assessed",'Inherent Risk Assessment'!$C$15&lt;&gt;$F$4),IFERROR((D141+D203+D327+D390)/D79,"No C-RAF Controls"),"Not Assessed"))</f>
        <v>Not Assessed</v>
      </c>
      <c r="G16" s="107" t="str">
        <f>IF(AND(H16="Not Assessed",'Inherent Risk Assessment'!$C$15=$G$4),IFERROR((E141+E203+E327+E390)/E79,"No C-RAF Controls"),
IF(AND(H16&lt;&gt;"Not Assessed",'Inherent Risk Assessment'!$C$15&lt;&gt;$G$4),IFERROR((E141+E203+E327+E390)/E79,"No C-RAF Controls"),"Not Assessed"))</f>
        <v>Not Assessed</v>
      </c>
      <c r="H16" s="107" t="str">
        <f>IF('Inherent Risk Assessment'!$C$15=$H$4,IFERROR((F141+F203+F327+F390)/F79,"No C-RAF Controls"),"Not Assessed")</f>
        <v>Not Assessed</v>
      </c>
      <c r="I16" s="48" t="str">
        <f t="shared" si="0"/>
        <v>Incomplete</v>
      </c>
      <c r="J16" s="51">
        <f t="shared" si="1"/>
        <v>0</v>
      </c>
      <c r="K16" s="51">
        <f t="shared" si="2"/>
        <v>0</v>
      </c>
      <c r="L16" s="29"/>
      <c r="M16" s="29"/>
      <c r="N16" s="29"/>
      <c r="O16" s="29"/>
      <c r="P16" s="29">
        <f t="shared" si="5"/>
        <v>0</v>
      </c>
      <c r="Q16" s="29">
        <f t="shared" si="6"/>
        <v>0</v>
      </c>
      <c r="R16" s="29">
        <f t="shared" si="7"/>
        <v>0</v>
      </c>
      <c r="S16" s="29">
        <f t="shared" si="4"/>
        <v>0</v>
      </c>
    </row>
    <row r="17" spans="1:20" ht="13.5" thickBot="1" x14ac:dyDescent="0.25">
      <c r="A17" s="166"/>
      <c r="B17" s="166"/>
      <c r="C17" s="163"/>
      <c r="D17" s="156"/>
      <c r="E17" s="39" t="s">
        <v>463</v>
      </c>
      <c r="F17" s="107" t="str">
        <f>IF(AND(G17="Not Assessed",'Inherent Risk Assessment'!$C$15=$F$4),IFERROR((D142+D204+D328+D391)/D80,"No C-RAF Controls"),
IF(AND(G17&lt;&gt;"Not Assessed",'Inherent Risk Assessment'!$C$15&lt;&gt;$F$4),IFERROR((D142+D204+D328+D391)/D80,"No C-RAF Controls"),"Not Assessed"))</f>
        <v>Not Assessed</v>
      </c>
      <c r="G17" s="107" t="str">
        <f>IF(AND(H17="Not Assessed",'Inherent Risk Assessment'!$C$15=$G$4),IFERROR((E142+E204+E328+E391)/E80,"No C-RAF Controls"),
IF(AND(H17&lt;&gt;"Not Assessed",'Inherent Risk Assessment'!$C$15&lt;&gt;$G$4),IFERROR((E142+E204+E328+E391)/E80,"No C-RAF Controls"),"Not Assessed"))</f>
        <v>Not Assessed</v>
      </c>
      <c r="H17" s="107" t="str">
        <f>IF('Inherent Risk Assessment'!$C$15=$H$4,IFERROR((F142+F204+F328+F391)/F80,"No C-RAF Controls"),"Not Assessed")</f>
        <v>Not Assessed</v>
      </c>
      <c r="I17" s="48" t="str">
        <f>IF(G454&gt;0,"Incomplete",
IF(AND(F17="No C-RAF Controls",G17="No C-RAF Controls",H17="No C-RAF Controls"),"No C-RAF Controls",
IF(AND(F17&lt;100%,F17&lt;&gt;"No C-RAF Controls"),"Below Baseline",
IF(AND(F17=100%,G17="Not Assessed"),"Baseline",
IF(AND(F17=100%,G17="No C-RAF Controls",H17="No C-RAF Controls"),"Baseline",
IF(AND(F17=100%,G17="No C-RAF Controls",H17="Not Assessed"),"Baseline",
IF(AND(F17=100%,G17="Not Assessed",H17="Not Assessed"),"Baseline",
IF(AND(G17&lt;100%,G17&lt;&gt;"No C-RAF Controls"),"Below Intermediate",
IF(AND(F17=100%,G17=100%,H17="No C-RAF Controls"),"Intermediate",
IF(AND(F17=100%,G17=100%,H17="Not Assessed"),"Intermediate",
IF(AND(F17="Not Assessed",G17=100%,H17="No C-RAF Controls"),"Intermediate",
IF(AND(F17="No C-RAF Controls",G17=100%,H17="No C-RAF Controls"),"Intermediate",
IF(AND(F17="Not Assessed",G17=100%,H17="Not Assessed"),"Intermediate",
IF(AND(F17="No C-RAF Controls",G17=100%,H17="Not Assessed"),"Intermediate",
IF(AND(H17&lt;100%,H17&lt;&gt;"No C-RAF Controls"),"Below Advanced",
IF(AND(F17=100%,G17=100%,H17=100%),"Advanced",
IF(AND(F17=100%,G17="No C-RAF Controls",H17=100%),"Advanced",
IF(AND(F17="No C-RAF Controls",G17="No C-RAF Controls",H17=100%),"Advanced",
IF(AND(F17="No C-RAF Controls",G17=100%,H17=100%),"Advanced",
IF(AND(F17="Not Assessed",G17=100%,H17=100%),"Advanced",
IF(AND(F17="No C-RAF Controls",G17="No C-RAF Controls",H17="Not Assessed"),"No C-RAF Controls",
IF(AND(F17="No C-RAF Controls",G17="Not Assessed",H17="Not Assessed"),"No C-RAF Controls",
IF(AND(F17="Not Assessed",G17="Not Assessed",H17=100%),"Advanced","Error")))))))))))))))))))))))</f>
        <v>Incomplete</v>
      </c>
      <c r="J17" s="51">
        <f t="shared" si="1"/>
        <v>0</v>
      </c>
      <c r="K17" s="51" t="str">
        <f t="shared" si="2"/>
        <v>N/A</v>
      </c>
      <c r="L17" s="32"/>
      <c r="M17" s="32"/>
      <c r="N17" s="32"/>
      <c r="O17" s="32"/>
      <c r="P17" s="32">
        <f t="shared" si="5"/>
        <v>0</v>
      </c>
      <c r="Q17" s="32">
        <f t="shared" si="6"/>
        <v>0</v>
      </c>
      <c r="R17" s="32">
        <f t="shared" si="7"/>
        <v>0</v>
      </c>
      <c r="S17" s="32">
        <f t="shared" si="4"/>
        <v>0</v>
      </c>
    </row>
    <row r="18" spans="1:20" ht="13.5" thickBot="1" x14ac:dyDescent="0.25">
      <c r="A18" s="166"/>
      <c r="B18" s="166"/>
      <c r="C18" s="161" t="s">
        <v>472</v>
      </c>
      <c r="D18" s="155" t="str">
        <f>IF(OR(I18="Incomplete",I19="Incomplete"),"Incomplete",IF(OR(I18="Sub-Baseline",I19="Sub-Baseline"),"Sub-Baseline",IF(OR(I18=$F$4,I19=$F$4),"Baseline",IF(OR(I18=$G$4,I19=$G$4),"Intermediate",IF(OR(I18=$H$4,I19=$H$4),"Advanced",IF(OR(I18=$N$6,I19=$N$6),"Assessed N/A","Invalid"))))))</f>
        <v>Incomplete</v>
      </c>
      <c r="E18" s="33" t="s">
        <v>476</v>
      </c>
      <c r="F18" s="107" t="str">
        <f>IF(AND(G18="Not Assessed",'Inherent Risk Assessment'!$C$15=$F$4),IFERROR((D143+D205+D329+D392)/D81,"No C-RAF Controls"),
IF(AND(G18&lt;&gt;"Not Assessed",'Inherent Risk Assessment'!$C$15&lt;&gt;$F$4),IFERROR((D143+D205+D329+D392)/D81,"No C-RAF Controls"),"Not Assessed"))</f>
        <v>Not Assessed</v>
      </c>
      <c r="G18" s="107" t="str">
        <f>IF(AND(H18="Not Assessed",'Inherent Risk Assessment'!$C$15=$G$4),IFERROR((E143+E205+E329+E392)/E81,"No C-RAF Controls"),
IF(AND(H18&lt;&gt;"Not Assessed",'Inherent Risk Assessment'!$C$15&lt;&gt;$G$4),IFERROR((E143+E205+E329+E392)/E81,"No C-RAF Controls"),"Not Assessed"))</f>
        <v>Not Assessed</v>
      </c>
      <c r="H18" s="107" t="str">
        <f>IF('Inherent Risk Assessment'!$C$15=$H$4,IFERROR((F143+F205+F329+F392)/F81,"No C-RAF Controls"),"Not Assessed")</f>
        <v>Not Assessed</v>
      </c>
      <c r="I18" s="48" t="str">
        <f t="shared" ref="I18:I62" si="8">IF(G455&gt;0,"Incomplete",
IF(AND(F18="No C-RAF Controls",G18="No C-RAF Controls",H18="No C-RAF Controls"),"No C-RAF Controls",
IF(AND(F18&lt;100%,F18&lt;&gt;"No C-RAF Controls"),"Below Baseline",
IF(AND(F18=100%,G18="Not Assessed"),"Baseline",
IF(AND(F18=100%,G18="No C-RAF Controls",H18="No C-RAF Controls"),"Baseline",
IF(AND(F18=100%,G18="No C-RAF Controls",H18="Not Assessed"),"Baseline",
IF(AND(F18=100%,G18="Not Assessed",H18="Not Assessed"),"Baseline",
IF(AND(G18&lt;100%,G18&lt;&gt;"No C-RAF Controls"),"Below Intermediate",
IF(AND(F18=100%,G18=100%,H18="No C-RAF Controls"),"Intermediate",
IF(AND(F18=100%,G18=100%,H18="Not Assessed"),"Intermediate",
IF(AND(F18="Not Assessed",G18=100%,H18="No C-RAF Controls"),"Intermediate",
IF(AND(F18="No C-RAF Controls",G18=100%,H18="No C-RAF Controls"),"Intermediate",
IF(AND(F18="Not Assessed",G18=100%,H18="Not Assessed"),"Intermediate",
IF(AND(F18="No C-RAF Controls",G18=100%,H18="Not Assessed"),"Intermediate",
IF(AND(H18&lt;100%,H18&lt;&gt;"No C-RAF Controls"),"Below Advanced",
IF(AND(F18=100%,G18=100%,H18=100%),"Advanced",
IF(AND(F18=100%,G18="No C-RAF Controls",H18=100%),"Advanced",
IF(AND(F18="No C-RAF Controls",G18="No C-RAF Controls",H18=100%),"Advanced",
IF(AND(F18="No C-RAF Controls",G18=100%,H18=100%),"Advanced",
IF(AND(F18="Not Assessed",G18=100%,H18=100%),"Advanced",
IF(AND(F18="No C-RAF Controls",G18="No C-RAF Controls",H18="Not Assessed"),"No C-RAF Controls",
IF(AND(F18="No C-RAF Controls",G18="Not Assessed",H18="Not Assessed"),"No C-RAF Controls",
IF(AND(F18="Not Assessed",G18="Not Assessed",H18=100%),"Advanced","Error")))))))))))))))))))))))</f>
        <v>Incomplete</v>
      </c>
      <c r="J18" s="51">
        <f t="shared" si="1"/>
        <v>0</v>
      </c>
      <c r="K18" s="51">
        <f t="shared" si="2"/>
        <v>0</v>
      </c>
      <c r="L18" s="29"/>
      <c r="M18" s="29"/>
      <c r="N18" s="29"/>
      <c r="O18" s="29"/>
      <c r="P18" s="29">
        <f t="shared" si="5"/>
        <v>0</v>
      </c>
      <c r="Q18" s="29">
        <f t="shared" si="6"/>
        <v>0</v>
      </c>
      <c r="R18" s="29">
        <f t="shared" si="7"/>
        <v>0</v>
      </c>
      <c r="S18" s="29">
        <f t="shared" si="4"/>
        <v>0</v>
      </c>
    </row>
    <row r="19" spans="1:20" ht="13.5" thickBot="1" x14ac:dyDescent="0.25">
      <c r="A19" s="167"/>
      <c r="B19" s="167"/>
      <c r="C19" s="163"/>
      <c r="D19" s="156"/>
      <c r="E19" s="39" t="s">
        <v>473</v>
      </c>
      <c r="F19" s="107" t="str">
        <f>IF(AND(G19="Not Assessed",'Inherent Risk Assessment'!$C$15=$F$4),IFERROR((D144+D206+D330+D393)/D82,"No C-RAF Controls"),
IF(AND(G19&lt;&gt;"Not Assessed",'Inherent Risk Assessment'!$C$15&lt;&gt;$F$4),IFERROR((D144+D206+D330+D393)/D82,"No C-RAF Controls"),"Not Assessed"))</f>
        <v>Not Assessed</v>
      </c>
      <c r="G19" s="107" t="str">
        <f>IF(AND(H19="Not Assessed",'Inherent Risk Assessment'!$C$15=$G$4),IFERROR((E144+E206+E330+E393)/E82,"No C-RAF Controls"),
IF(AND(H19&lt;&gt;"Not Assessed",'Inherent Risk Assessment'!$C$15&lt;&gt;$G$4),IFERROR((E144+E206+E330+E393)/E82,"No C-RAF Controls"),"Not Assessed"))</f>
        <v>Not Assessed</v>
      </c>
      <c r="H19" s="107" t="str">
        <f>IF('Inherent Risk Assessment'!$C$15=$H$4,IFERROR((F144+F206+F330+F393)/F82,"No C-RAF Controls"),"Not Assessed")</f>
        <v>Not Assessed</v>
      </c>
      <c r="I19" s="48" t="str">
        <f t="shared" si="8"/>
        <v>Incomplete</v>
      </c>
      <c r="J19" s="51">
        <f t="shared" si="1"/>
        <v>0</v>
      </c>
      <c r="K19" s="51" t="str">
        <f t="shared" si="2"/>
        <v>N/A</v>
      </c>
      <c r="L19" s="32"/>
      <c r="M19" s="32"/>
      <c r="N19" s="32"/>
      <c r="O19" s="32"/>
      <c r="P19" s="32">
        <f t="shared" si="5"/>
        <v>0</v>
      </c>
      <c r="Q19" s="32">
        <f t="shared" si="6"/>
        <v>0</v>
      </c>
      <c r="R19" s="32">
        <f t="shared" si="7"/>
        <v>0</v>
      </c>
      <c r="S19" s="32">
        <f t="shared" si="4"/>
        <v>0</v>
      </c>
    </row>
    <row r="20" spans="1:20" ht="12.75" customHeight="1" thickBot="1" x14ac:dyDescent="0.25">
      <c r="A20" s="165" t="s">
        <v>491</v>
      </c>
      <c r="B20" s="165" t="str">
        <f>IF(OR(D20="Incomplete",D23="Incomplete",D31="Incomplete",D34="Incomplete",D35="Incomplete",D37="Incomplete"),"Incomplete",IF(OR(D20="Sub-Baseline",D23="Sub-Baseline",D31="Sub-Baseline",D34="Sub-Baseline",D35="Sub-Baseline",D37="Sub-Baseline"),"Sub-Baseline",IF(OR(D20=$F$4,D23=$F$4,D31=$F$4,D34=$F$4,D35=$F$4,D37=$F$4),"Baseline",IF(OR(D20=$G$4,D23=$G$4,D31=$G$4,D34=$G$4,D35=$G$4,D37=$G$4),"Intermediate",IF(OR(D20=$H$4,D23=$H$4,D31=$H$4,D34=$H$4,D35=$H$4,D37=$H$4),"Advanced",IF(OR(D20=$N$6,D23=$N$6,D31=$N$6,D34=$N$6,D35=$N$6,D37=$N$6),"Assessed N/A","Invalid"))))))</f>
        <v>Incomplete</v>
      </c>
      <c r="C20" s="161" t="s">
        <v>492</v>
      </c>
      <c r="D20" s="155" t="str">
        <f>IF(OR(I20="Incomplete",I21="Incomplete",I22="Incomplete"),"Incomplete",IF(OR(I20="Sub-Baseline",I21="Sub-Baseline",I22="Sub-Baseline"),"Sub-Baseline",IF(OR(I20=$F$4,I21=$F$4,I22=$F$4),"Baseline",IF(OR(I20=$G$4,I21=$G$4,I22=$G$4),"Intermediate",IF(OR(I20=$H$4,I21=$H$4,I22=$H$4),"Advanced",IF(OR(I20=$N$6,I21=$N$6,I22=$N$6),"Assessed N/A","Invalid"))))))</f>
        <v>Incomplete</v>
      </c>
      <c r="E20" s="33" t="s">
        <v>493</v>
      </c>
      <c r="F20" s="107" t="str">
        <f>IF(AND(G20="Not Assessed",'Inherent Risk Assessment'!$C$15=$F$4),IFERROR((D145+D207+D331+D394)/D83,"No C-RAF Controls"),
IF(AND(G20&lt;&gt;"Not Assessed",'Inherent Risk Assessment'!$C$15&lt;&gt;$F$4),IFERROR((D145+D207+D331+D394)/D83,"No C-RAF Controls"),"Not Assessed"))</f>
        <v>Not Assessed</v>
      </c>
      <c r="G20" s="107" t="str">
        <f>IF(AND(H20="Not Assessed",'Inherent Risk Assessment'!$C$15=$G$4),IFERROR((E145+E207+E331+E394)/E83,"No C-RAF Controls"),
IF(AND(H20&lt;&gt;"Not Assessed",'Inherent Risk Assessment'!$C$15&lt;&gt;$G$4),IFERROR((E145+E207+E331+E394)/E83,"No C-RAF Controls"),"Not Assessed"))</f>
        <v>Not Assessed</v>
      </c>
      <c r="H20" s="107" t="str">
        <f>IF('Inherent Risk Assessment'!$C$15=$H$4,IFERROR((F145+F207+F331+F394)/F83,"No C-RAF Controls"),"Not Assessed")</f>
        <v>Not Assessed</v>
      </c>
      <c r="I20" s="48" t="str">
        <f t="shared" si="8"/>
        <v>Incomplete</v>
      </c>
      <c r="J20" s="51">
        <f t="shared" si="1"/>
        <v>0</v>
      </c>
      <c r="K20" s="51">
        <f t="shared" si="2"/>
        <v>0</v>
      </c>
      <c r="L20" s="29"/>
      <c r="M20" s="29"/>
      <c r="N20" s="29"/>
      <c r="O20" s="29"/>
      <c r="P20" s="29">
        <f t="shared" si="5"/>
        <v>0</v>
      </c>
      <c r="Q20" s="29">
        <f t="shared" si="6"/>
        <v>0</v>
      </c>
      <c r="R20" s="29">
        <f t="shared" si="7"/>
        <v>0</v>
      </c>
      <c r="S20" s="29">
        <f t="shared" si="4"/>
        <v>0</v>
      </c>
    </row>
    <row r="21" spans="1:20" ht="13.5" thickBot="1" x14ac:dyDescent="0.25">
      <c r="A21" s="166"/>
      <c r="B21" s="166"/>
      <c r="C21" s="162"/>
      <c r="D21" s="160"/>
      <c r="E21" s="34" t="s">
        <v>536</v>
      </c>
      <c r="F21" s="107" t="str">
        <f>IF(AND(G21="Not Assessed",'Inherent Risk Assessment'!$C$15=$F$4),IFERROR((D146+D208+D332+D395)/D84,"No C-RAF Controls"),
IF(AND(G21&lt;&gt;"Not Assessed",'Inherent Risk Assessment'!$C$15&lt;&gt;$F$4),IFERROR((D146+D208+D332+D395)/D84,"No C-RAF Controls"),"Not Assessed"))</f>
        <v>Not Assessed</v>
      </c>
      <c r="G21" s="107" t="str">
        <f>IF(AND(H21="Not Assessed",'Inherent Risk Assessment'!$C$15=$G$4),IFERROR((E146+E208+E332+E395)/E84,"No C-RAF Controls"),
IF(AND(H21&lt;&gt;"Not Assessed",'Inherent Risk Assessment'!$C$15&lt;&gt;$G$4),IFERROR((E146+E208+E332+E395)/E84,"No C-RAF Controls"),"Not Assessed"))</f>
        <v>Not Assessed</v>
      </c>
      <c r="H21" s="107" t="str">
        <f>IF('Inherent Risk Assessment'!$C$15=$H$4,IFERROR((F146+F208+F332+F395)/F84,"No C-RAF Controls"),"Not Assessed")</f>
        <v>Not Assessed</v>
      </c>
      <c r="I21" s="48" t="str">
        <f t="shared" si="8"/>
        <v>Incomplete</v>
      </c>
      <c r="J21" s="51">
        <f t="shared" si="1"/>
        <v>0</v>
      </c>
      <c r="K21" s="51" t="str">
        <f t="shared" si="2"/>
        <v>N/A</v>
      </c>
      <c r="L21" s="2"/>
      <c r="M21" s="2"/>
      <c r="P21" s="2">
        <f t="shared" si="5"/>
        <v>0</v>
      </c>
      <c r="Q21" s="2">
        <f t="shared" si="6"/>
        <v>0</v>
      </c>
      <c r="R21" s="2">
        <f t="shared" si="7"/>
        <v>0</v>
      </c>
      <c r="S21" s="2">
        <f t="shared" si="4"/>
        <v>0</v>
      </c>
    </row>
    <row r="22" spans="1:20" ht="13.5" thickBot="1" x14ac:dyDescent="0.25">
      <c r="A22" s="166"/>
      <c r="B22" s="166"/>
      <c r="C22" s="163"/>
      <c r="D22" s="156"/>
      <c r="E22" s="39" t="s">
        <v>559</v>
      </c>
      <c r="F22" s="107" t="str">
        <f>IF(AND(G22="Not Assessed",'Inherent Risk Assessment'!$C$15=$F$4),IFERROR((D147+D209+D333+D396)/D85,"No C-RAF Controls"),
IF(AND(G22&lt;&gt;"Not Assessed",'Inherent Risk Assessment'!$C$15&lt;&gt;$F$4),IFERROR((D147+D209+D333+D396)/D85,"No C-RAF Controls"),"Not Assessed"))</f>
        <v>Not Assessed</v>
      </c>
      <c r="G22" s="107" t="str">
        <f>IF(AND(H22="Not Assessed",'Inherent Risk Assessment'!$C$15=$G$4),IFERROR((E147+E209+E333+E396)/E85,"No C-RAF Controls"),
IF(AND(H22&lt;&gt;"Not Assessed",'Inherent Risk Assessment'!$C$15&lt;&gt;$G$4),IFERROR((E147+E209+E333+E396)/E85,"No C-RAF Controls"),"Not Assessed"))</f>
        <v>Not Assessed</v>
      </c>
      <c r="H22" s="107" t="str">
        <f>IF('Inherent Risk Assessment'!$C$15=$H$4,IFERROR((F147+F209+F333+F396)/F85,"No C-RAF Controls"),"Not Assessed")</f>
        <v>Not Assessed</v>
      </c>
      <c r="I22" s="48" t="str">
        <f t="shared" si="8"/>
        <v>Incomplete</v>
      </c>
      <c r="J22" s="51">
        <f t="shared" si="1"/>
        <v>0</v>
      </c>
      <c r="K22" s="51" t="str">
        <f t="shared" si="2"/>
        <v>N/A</v>
      </c>
      <c r="L22" s="32"/>
      <c r="M22" s="32"/>
      <c r="N22" s="32"/>
      <c r="O22" s="32"/>
      <c r="P22" s="32">
        <f t="shared" si="5"/>
        <v>0</v>
      </c>
      <c r="Q22" s="32">
        <f t="shared" si="6"/>
        <v>0</v>
      </c>
      <c r="R22" s="32">
        <f t="shared" si="7"/>
        <v>0</v>
      </c>
      <c r="S22" s="32">
        <f t="shared" si="4"/>
        <v>0</v>
      </c>
    </row>
    <row r="23" spans="1:20" ht="13.5" thickBot="1" x14ac:dyDescent="0.25">
      <c r="A23" s="166"/>
      <c r="B23" s="166"/>
      <c r="C23" s="161" t="s">
        <v>562</v>
      </c>
      <c r="D23" s="155" t="str">
        <f>IF(OR(I23="Incomplete",I24="Incomplete",I25="Incomplete",I26="Incomplete",I27="Incomplete",I28="Incomplete",I29="Incomplete",I30="Incomplete"),"Incomplete",IF(OR(I23="Sub-Baseline",I24="Sub-Baseline",I25="Sub-Baseline",I26="Sub-Baseline",I27="Sub-Baseline",I28="Sub-Baseline",I29="Sub-Baseline",I30="Sub-Baseline"),"Sub-Baseline",IF(OR(I23=$F$4,I24=$F$4,I25=$F$4,I26=$F$4,I27=$F$4,I28=$F$4,I29=$F$4,I30=$F$4),"Baseline",IF(OR(I23=$G$4,I24=$G$4,I25=$G$4,I26=$G$4,I27=$G$4,I28=$G$4,I29=$G$4,I30=$G$4),"Intermediate",IF(OR(I23=$H$4,I24=$H$4,I25=$H$4,I26=$H$4,I27=$H$4,I28=$H$4,I29=$H$4,I30=$H$4),"Advanced",IF(OR(I23=$N$6,I24=$N$6,I25=$N$6,I26=$N$6,I27=$N$6,I28=$N$6,I2=$N$6,I30=$N$6),"Assessed N/A","Invalid"))))))</f>
        <v>Incomplete</v>
      </c>
      <c r="E23" s="33" t="s">
        <v>563</v>
      </c>
      <c r="F23" s="107" t="str">
        <f>IF(AND(G23="Not Assessed",'Inherent Risk Assessment'!$C$15=$F$4),IFERROR((D148+D210+D334+D397)/D86,"No C-RAF Controls"),
IF(AND(G23&lt;&gt;"Not Assessed",'Inherent Risk Assessment'!$C$15&lt;&gt;$F$4),IFERROR((D148+D210+D334+D397)/D86,"No C-RAF Controls"),"Not Assessed"))</f>
        <v>Not Assessed</v>
      </c>
      <c r="G23" s="107" t="str">
        <f>IF(AND(H23="Not Assessed",'Inherent Risk Assessment'!$C$15=$G$4),IFERROR((E148+E210+E334+E397)/E86,"No C-RAF Controls"),
IF(AND(H23&lt;&gt;"Not Assessed",'Inherent Risk Assessment'!$C$15&lt;&gt;$G$4),IFERROR((E148+E210+E334+E397)/E86,"No C-RAF Controls"),"Not Assessed"))</f>
        <v>Not Assessed</v>
      </c>
      <c r="H23" s="107" t="str">
        <f>IF('Inherent Risk Assessment'!$C$15=$H$4,IFERROR((F148+F210+F334+F397)/F86,"No C-RAF Controls"),"Not Assessed")</f>
        <v>Not Assessed</v>
      </c>
      <c r="I23" s="48" t="str">
        <f t="shared" si="8"/>
        <v>Incomplete</v>
      </c>
      <c r="J23" s="51">
        <f t="shared" si="1"/>
        <v>0</v>
      </c>
      <c r="K23" s="51">
        <f t="shared" si="2"/>
        <v>0</v>
      </c>
      <c r="L23" s="29"/>
      <c r="M23" s="29"/>
      <c r="N23" s="29"/>
      <c r="O23" s="29"/>
      <c r="P23" s="29">
        <f t="shared" si="5"/>
        <v>0</v>
      </c>
      <c r="Q23" s="29">
        <f t="shared" si="6"/>
        <v>0</v>
      </c>
      <c r="R23" s="29">
        <f t="shared" si="7"/>
        <v>0</v>
      </c>
      <c r="S23" s="29">
        <f>SUM(P23:R23)</f>
        <v>0</v>
      </c>
    </row>
    <row r="24" spans="1:20" ht="13.5" thickBot="1" x14ac:dyDescent="0.25">
      <c r="A24" s="166"/>
      <c r="B24" s="166"/>
      <c r="C24" s="162"/>
      <c r="D24" s="160"/>
      <c r="E24" s="34" t="s">
        <v>584</v>
      </c>
      <c r="F24" s="107" t="str">
        <f>IF(AND(G24="Not Assessed",'Inherent Risk Assessment'!$C$15=$F$4),IFERROR((D149+D211+D335+D398)/D87,"No C-RAF Controls"),
IF(AND(G24&lt;&gt;"Not Assessed",'Inherent Risk Assessment'!$C$15&lt;&gt;$F$4),IFERROR((D149+D211+D335+D398)/D87,"No C-RAF Controls"),"Not Assessed"))</f>
        <v>Not Assessed</v>
      </c>
      <c r="G24" s="107" t="str">
        <f>IF(AND(H24="Not Assessed",'Inherent Risk Assessment'!$C$15=$G$4),IFERROR((E149+E211+E335+E398)/E87,"No C-RAF Controls"),
IF(AND(H24&lt;&gt;"Not Assessed",'Inherent Risk Assessment'!$C$15&lt;&gt;$G$4),IFERROR((E149+E211+E335+E398)/E87,"No C-RAF Controls"),"Not Assessed"))</f>
        <v>Not Assessed</v>
      </c>
      <c r="H24" s="107" t="str">
        <f>IF('Inherent Risk Assessment'!$C$15=$H$4,IFERROR((F149+F211+F335+F398)/F87,"No C-RAF Controls"),"Not Assessed")</f>
        <v>Not Assessed</v>
      </c>
      <c r="I24" s="48" t="str">
        <f t="shared" si="8"/>
        <v>Incomplete</v>
      </c>
      <c r="J24" s="51">
        <f t="shared" si="1"/>
        <v>0</v>
      </c>
      <c r="K24" s="51" t="str">
        <f t="shared" si="2"/>
        <v>N/A</v>
      </c>
      <c r="L24" s="2"/>
      <c r="M24" s="2"/>
      <c r="P24" s="2">
        <f t="shared" si="5"/>
        <v>0</v>
      </c>
      <c r="Q24" s="2">
        <f t="shared" si="6"/>
        <v>0</v>
      </c>
      <c r="R24" s="2">
        <f t="shared" si="7"/>
        <v>0</v>
      </c>
      <c r="S24" s="2">
        <f t="shared" ref="S24:S62" si="9">SUM(P24:R24)</f>
        <v>0</v>
      </c>
    </row>
    <row r="25" spans="1:20" ht="13.5" thickBot="1" x14ac:dyDescent="0.25">
      <c r="A25" s="166"/>
      <c r="B25" s="166"/>
      <c r="C25" s="162"/>
      <c r="D25" s="160"/>
      <c r="E25" s="34" t="s">
        <v>589</v>
      </c>
      <c r="F25" s="107" t="str">
        <f>IF(AND(G25="Not Assessed",'Inherent Risk Assessment'!$C$15=$F$4),IFERROR((D150+D212+D336+D399)/D88,"No C-RAF Controls"),
IF(AND(G25&lt;&gt;"Not Assessed",'Inherent Risk Assessment'!$C$15&lt;&gt;$F$4),IFERROR((D150+D212+D336+D399)/D88,"No C-RAF Controls"),"Not Assessed"))</f>
        <v>Not Assessed</v>
      </c>
      <c r="G25" s="107" t="str">
        <f>IF(AND(H25="Not Assessed",'Inherent Risk Assessment'!$C$15=$G$4),IFERROR((E150+E212+E336+E399)/E88,"No C-RAF Controls"),
IF(AND(H25&lt;&gt;"Not Assessed",'Inherent Risk Assessment'!$C$15&lt;&gt;$G$4),IFERROR((E150+E212+E336+E399)/E88,"No C-RAF Controls"),"Not Assessed"))</f>
        <v>Not Assessed</v>
      </c>
      <c r="H25" s="107" t="str">
        <f>IF('Inherent Risk Assessment'!$C$15=$H$4,IFERROR((F150+F212+F336+F399)/F88,"No C-RAF Controls"),"Not Assessed")</f>
        <v>Not Assessed</v>
      </c>
      <c r="I25" s="48" t="str">
        <f t="shared" si="8"/>
        <v>Incomplete</v>
      </c>
      <c r="J25" s="51">
        <f t="shared" si="1"/>
        <v>0</v>
      </c>
      <c r="K25" s="51" t="str">
        <f t="shared" si="2"/>
        <v>N/A</v>
      </c>
      <c r="L25" s="2"/>
      <c r="M25" s="2"/>
      <c r="P25" s="2">
        <f t="shared" si="5"/>
        <v>0</v>
      </c>
      <c r="Q25" s="2">
        <f t="shared" si="6"/>
        <v>0</v>
      </c>
      <c r="R25" s="2">
        <f t="shared" si="7"/>
        <v>0</v>
      </c>
      <c r="S25" s="2">
        <f t="shared" si="9"/>
        <v>0</v>
      </c>
    </row>
    <row r="26" spans="1:20" ht="13.5" thickBot="1" x14ac:dyDescent="0.25">
      <c r="A26" s="166"/>
      <c r="B26" s="166"/>
      <c r="C26" s="162"/>
      <c r="D26" s="160"/>
      <c r="E26" s="34" t="s">
        <v>598</v>
      </c>
      <c r="F26" s="107" t="str">
        <f>IF(AND(G26="Not Assessed",'Inherent Risk Assessment'!$C$15=$F$4),IFERROR((D151+D213+D337+D400)/D89,"No C-RAF Controls"),
IF(AND(G26&lt;&gt;"Not Assessed",'Inherent Risk Assessment'!$C$15&lt;&gt;$F$4),IFERROR((D151+D213+D337+D400)/D89,"No C-RAF Controls"),"Not Assessed"))</f>
        <v>Not Assessed</v>
      </c>
      <c r="G26" s="107" t="str">
        <f>IF(AND(H26="Not Assessed",'Inherent Risk Assessment'!$C$15=$G$4),IFERROR((E151+E213+E337+E400)/E89,"No C-RAF Controls"),
IF(AND(H26&lt;&gt;"Not Assessed",'Inherent Risk Assessment'!$C$15&lt;&gt;$G$4),IFERROR((E151+E213+E337+E400)/E89,"No C-RAF Controls"),"Not Assessed"))</f>
        <v>Not Assessed</v>
      </c>
      <c r="H26" s="107" t="str">
        <f>IF('Inherent Risk Assessment'!$C$15=$H$4,IFERROR((F151+F213+F337+F400)/F89,"No C-RAF Controls"),"Not Assessed")</f>
        <v>Not Assessed</v>
      </c>
      <c r="I26" s="48" t="str">
        <f t="shared" si="8"/>
        <v>Incomplete</v>
      </c>
      <c r="J26" s="51">
        <f t="shared" si="1"/>
        <v>0</v>
      </c>
      <c r="K26" s="51" t="str">
        <f t="shared" si="2"/>
        <v>N/A</v>
      </c>
      <c r="L26" s="2"/>
      <c r="M26" s="2"/>
      <c r="P26" s="2">
        <f t="shared" si="5"/>
        <v>0</v>
      </c>
      <c r="Q26" s="2">
        <f t="shared" si="6"/>
        <v>0</v>
      </c>
      <c r="R26" s="2">
        <f t="shared" si="7"/>
        <v>0</v>
      </c>
      <c r="S26" s="2">
        <f t="shared" si="9"/>
        <v>0</v>
      </c>
      <c r="T26" s="25"/>
    </row>
    <row r="27" spans="1:20" ht="13.5" thickBot="1" x14ac:dyDescent="0.25">
      <c r="A27" s="166"/>
      <c r="B27" s="166"/>
      <c r="C27" s="162"/>
      <c r="D27" s="160"/>
      <c r="E27" s="34" t="s">
        <v>607</v>
      </c>
      <c r="F27" s="107" t="str">
        <f>IF(AND(G27="Not Assessed",'Inherent Risk Assessment'!$C$15=$F$4),IFERROR((D152+D214+D338+D401)/D90,"No C-RAF Controls"),
IF(AND(G27&lt;&gt;"Not Assessed",'Inherent Risk Assessment'!$C$15&lt;&gt;$F$4),IFERROR((D152+D214+D338+D401)/D90,"No C-RAF Controls"),"Not Assessed"))</f>
        <v>Not Assessed</v>
      </c>
      <c r="G27" s="107" t="str">
        <f>IF(AND(H27="Not Assessed",'Inherent Risk Assessment'!$C$15=$G$4),IFERROR((E152+E214+E338+E401)/E90,"No C-RAF Controls"),
IF(AND(H27&lt;&gt;"Not Assessed",'Inherent Risk Assessment'!$C$15&lt;&gt;$G$4),IFERROR((E152+E214+E338+E401)/E90,"No C-RAF Controls"),"Not Assessed"))</f>
        <v>Not Assessed</v>
      </c>
      <c r="H27" s="107" t="str">
        <f>IF('Inherent Risk Assessment'!$C$15=$H$4,IFERROR((F152+F214+F338+F401)/F90,"No C-RAF Controls"),"Not Assessed")</f>
        <v>Not Assessed</v>
      </c>
      <c r="I27" s="48" t="str">
        <f t="shared" si="8"/>
        <v>Incomplete</v>
      </c>
      <c r="J27" s="51">
        <f t="shared" si="1"/>
        <v>0</v>
      </c>
      <c r="K27" s="51" t="str">
        <f t="shared" si="2"/>
        <v>N/A</v>
      </c>
      <c r="L27" s="2"/>
      <c r="M27" s="2"/>
      <c r="P27" s="2">
        <f t="shared" si="5"/>
        <v>0</v>
      </c>
      <c r="Q27" s="2">
        <f t="shared" si="6"/>
        <v>0</v>
      </c>
      <c r="R27" s="2">
        <f t="shared" si="7"/>
        <v>0</v>
      </c>
      <c r="S27" s="2">
        <f t="shared" si="9"/>
        <v>0</v>
      </c>
    </row>
    <row r="28" spans="1:20" ht="13.5" thickBot="1" x14ac:dyDescent="0.25">
      <c r="A28" s="166"/>
      <c r="B28" s="166"/>
      <c r="C28" s="162"/>
      <c r="D28" s="160"/>
      <c r="E28" s="34" t="s">
        <v>612</v>
      </c>
      <c r="F28" s="107" t="str">
        <f>IF(AND(G28="Not Assessed",'Inherent Risk Assessment'!$C$15=$F$4),IFERROR((D153+D215+D339+D402)/D91,"No C-RAF Controls"),
IF(AND(G28&lt;&gt;"Not Assessed",'Inherent Risk Assessment'!$C$15&lt;&gt;$F$4),IFERROR((D153+D215+D339+D402)/D91,"No C-RAF Controls"),"Not Assessed"))</f>
        <v>Not Assessed</v>
      </c>
      <c r="G28" s="107" t="str">
        <f>IF(AND(H28="Not Assessed",'Inherent Risk Assessment'!$C$15=$G$4),IFERROR((E153+E215+E339+E402)/E91,"No C-RAF Controls"),
IF(AND(H28&lt;&gt;"Not Assessed",'Inherent Risk Assessment'!$C$15&lt;&gt;$G$4),IFERROR((E153+E215+E339+E402)/E91,"No C-RAF Controls"),"Not Assessed"))</f>
        <v>Not Assessed</v>
      </c>
      <c r="H28" s="107" t="str">
        <f>IF('Inherent Risk Assessment'!$C$15=$H$4,IFERROR((F153+F215+F339+F402)/F91,"No C-RAF Controls"),"Not Assessed")</f>
        <v>Not Assessed</v>
      </c>
      <c r="I28" s="48" t="str">
        <f t="shared" si="8"/>
        <v>Incomplete</v>
      </c>
      <c r="J28" s="51">
        <f t="shared" si="1"/>
        <v>0</v>
      </c>
      <c r="K28" s="51" t="str">
        <f t="shared" si="2"/>
        <v>N/A</v>
      </c>
      <c r="L28" s="2"/>
      <c r="M28" s="2"/>
      <c r="P28" s="2">
        <f t="shared" si="5"/>
        <v>0</v>
      </c>
      <c r="Q28" s="2">
        <f t="shared" si="6"/>
        <v>0</v>
      </c>
      <c r="R28" s="2">
        <f t="shared" si="7"/>
        <v>0</v>
      </c>
      <c r="S28" s="2">
        <f t="shared" si="9"/>
        <v>0</v>
      </c>
    </row>
    <row r="29" spans="1:20" ht="13.5" thickBot="1" x14ac:dyDescent="0.25">
      <c r="A29" s="166"/>
      <c r="B29" s="166"/>
      <c r="C29" s="162"/>
      <c r="D29" s="160"/>
      <c r="E29" s="34" t="s">
        <v>615</v>
      </c>
      <c r="F29" s="107" t="str">
        <f>IF(AND(G29="Not Assessed",'Inherent Risk Assessment'!$C$15=$F$4),IFERROR((D154+D216+D340+D403)/D92,"No C-RAF Controls"),
IF(AND(G29&lt;&gt;"Not Assessed",'Inherent Risk Assessment'!$C$15&lt;&gt;$F$4),IFERROR((D154+D216+D340+D403)/D92,"No C-RAF Controls"),"Not Assessed"))</f>
        <v>Not Assessed</v>
      </c>
      <c r="G29" s="107" t="str">
        <f>IF(AND(H29="Not Assessed",'Inherent Risk Assessment'!$C$15=$G$4),IFERROR((E154+E216+E340+E403)/E92,"No C-RAF Controls"),
IF(AND(H29&lt;&gt;"Not Assessed",'Inherent Risk Assessment'!$C$15&lt;&gt;$G$4),IFERROR((E154+E216+E340+E403)/E92,"No C-RAF Controls"),"Not Assessed"))</f>
        <v>Not Assessed</v>
      </c>
      <c r="H29" s="107" t="str">
        <f>IF('Inherent Risk Assessment'!$C$15=$H$4,IFERROR((F154+F216+F340+F403)/F92,"No C-RAF Controls"),"Not Assessed")</f>
        <v>Not Assessed</v>
      </c>
      <c r="I29" s="48" t="str">
        <f t="shared" si="8"/>
        <v>Incomplete</v>
      </c>
      <c r="J29" s="51">
        <f t="shared" si="1"/>
        <v>0</v>
      </c>
      <c r="K29" s="51" t="str">
        <f t="shared" si="2"/>
        <v>N/A</v>
      </c>
      <c r="L29" s="2"/>
      <c r="M29" s="2"/>
      <c r="P29" s="2">
        <f t="shared" si="5"/>
        <v>0</v>
      </c>
      <c r="Q29" s="2">
        <f t="shared" si="6"/>
        <v>0</v>
      </c>
      <c r="R29" s="2">
        <f t="shared" si="7"/>
        <v>0</v>
      </c>
      <c r="S29" s="2">
        <f t="shared" si="9"/>
        <v>0</v>
      </c>
    </row>
    <row r="30" spans="1:20" ht="13.5" thickBot="1" x14ac:dyDescent="0.25">
      <c r="A30" s="166"/>
      <c r="B30" s="166"/>
      <c r="C30" s="163"/>
      <c r="D30" s="156"/>
      <c r="E30" s="39" t="s">
        <v>618</v>
      </c>
      <c r="F30" s="107" t="str">
        <f>IF(AND(G30="Not Assessed",'Inherent Risk Assessment'!$C$15=$F$4),IFERROR((D155+D217+D341+D404)/D93,"No C-RAF Controls"),
IF(AND(G30&lt;&gt;"Not Assessed",'Inherent Risk Assessment'!$C$15&lt;&gt;$F$4),IFERROR((D155+D217+D341+D404)/D93,"No C-RAF Controls"),"Not Assessed"))</f>
        <v>Not Assessed</v>
      </c>
      <c r="G30" s="107" t="str">
        <f>IF(AND(H30="Not Assessed",'Inherent Risk Assessment'!$C$15=$G$4),IFERROR((E155+E217+E341+E404)/E93,"No C-RAF Controls"),
IF(AND(H30&lt;&gt;"Not Assessed",'Inherent Risk Assessment'!$C$15&lt;&gt;$G$4),IFERROR((E155+E217+E341+E404)/E93,"No C-RAF Controls"),"Not Assessed"))</f>
        <v>Not Assessed</v>
      </c>
      <c r="H30" s="107" t="str">
        <f>IF('Inherent Risk Assessment'!$C$15=$H$4,IFERROR((F155+F217+F341+F404)/F93,"No C-RAF Controls"),"Not Assessed")</f>
        <v>Not Assessed</v>
      </c>
      <c r="I30" s="48" t="str">
        <f t="shared" si="8"/>
        <v>Incomplete</v>
      </c>
      <c r="J30" s="51">
        <f t="shared" si="1"/>
        <v>0</v>
      </c>
      <c r="K30" s="51" t="str">
        <f t="shared" si="2"/>
        <v>N/A</v>
      </c>
      <c r="L30" s="32"/>
      <c r="M30" s="32"/>
      <c r="N30" s="32"/>
      <c r="O30" s="32"/>
      <c r="P30" s="32">
        <f t="shared" si="5"/>
        <v>0</v>
      </c>
      <c r="Q30" s="32">
        <f t="shared" si="6"/>
        <v>0</v>
      </c>
      <c r="R30" s="32">
        <f t="shared" si="7"/>
        <v>0</v>
      </c>
      <c r="S30" s="32">
        <f t="shared" si="9"/>
        <v>0</v>
      </c>
    </row>
    <row r="31" spans="1:20" ht="13.5" thickBot="1" x14ac:dyDescent="0.25">
      <c r="A31" s="166"/>
      <c r="B31" s="166"/>
      <c r="C31" s="161" t="s">
        <v>621</v>
      </c>
      <c r="D31" s="155" t="str">
        <f>IF(OR(I31="Incomplete",I32="Incomplete",I33="Incomplete"),"Incomplete",IF(OR(I31="Sub-Baseline",I32="Sub-Baseline",I33="Sub-Baseline"),"Sub-Baseline",IF(OR(I31=$F$4,I32=$F$4,I33=$F$4),"Baseline",IF(OR(I31=$G$4,I32=$G$4,I33=$G$4),"Intermediate",IF(OR(I31=$H$4,I32=$H$4,I33=$H$4),"Advanced",IF(OR(I31=$N$6,I32=$N$6,I33=$N$6),"Assessed N/A","Invalid"))))))</f>
        <v>Incomplete</v>
      </c>
      <c r="E31" s="33" t="s">
        <v>622</v>
      </c>
      <c r="F31" s="107" t="str">
        <f>IF(AND(G31="Not Assessed",'Inherent Risk Assessment'!$C$15=$F$4),IFERROR((D156+D218+D342+D405)/D94,"No C-RAF Controls"),
IF(AND(G31&lt;&gt;"Not Assessed",'Inherent Risk Assessment'!$C$15&lt;&gt;$F$4),IFERROR((D156+D218+D342+D405)/D94,"No C-RAF Controls"),"Not Assessed"))</f>
        <v>Not Assessed</v>
      </c>
      <c r="G31" s="107" t="str">
        <f>IF(AND(H31="Not Assessed",'Inherent Risk Assessment'!$C$15=$G$4),IFERROR((E156+E218+E342+E405)/E94,"No C-RAF Controls"),
IF(AND(H31&lt;&gt;"Not Assessed",'Inherent Risk Assessment'!$C$15&lt;&gt;$G$4),IFERROR((E156+E218+E342+E405)/E94,"No C-RAF Controls"),"Not Assessed"))</f>
        <v>Not Assessed</v>
      </c>
      <c r="H31" s="107" t="str">
        <f>IF('Inherent Risk Assessment'!$C$15=$H$4,IFERROR((F156+F218+F342+F405)/F94,"No C-RAF Controls"),"Not Assessed")</f>
        <v>Not Assessed</v>
      </c>
      <c r="I31" s="48" t="str">
        <f t="shared" si="8"/>
        <v>Incomplete</v>
      </c>
      <c r="J31" s="51">
        <f t="shared" si="1"/>
        <v>0</v>
      </c>
      <c r="K31" s="51">
        <f t="shared" si="2"/>
        <v>0</v>
      </c>
      <c r="L31" s="29"/>
      <c r="M31" s="29"/>
      <c r="N31" s="29"/>
      <c r="O31" s="29"/>
      <c r="P31" s="29">
        <f t="shared" si="5"/>
        <v>0</v>
      </c>
      <c r="Q31" s="29">
        <f t="shared" si="6"/>
        <v>0</v>
      </c>
      <c r="R31" s="29">
        <f t="shared" si="7"/>
        <v>0</v>
      </c>
      <c r="S31" s="29">
        <f t="shared" si="9"/>
        <v>0</v>
      </c>
    </row>
    <row r="32" spans="1:20" ht="13.5" thickBot="1" x14ac:dyDescent="0.25">
      <c r="A32" s="166"/>
      <c r="B32" s="166"/>
      <c r="C32" s="162"/>
      <c r="D32" s="160"/>
      <c r="E32" s="34" t="s">
        <v>643</v>
      </c>
      <c r="F32" s="107" t="str">
        <f>IF(AND(G32="Not Assessed",'Inherent Risk Assessment'!$C$15=$F$4),IFERROR((D157+D219+D343+D406)/D95,"No C-RAF Controls"),
IF(AND(G32&lt;&gt;"Not Assessed",'Inherent Risk Assessment'!$C$15&lt;&gt;$F$4),IFERROR((D157+D219+D343+D406)/D95,"No C-RAF Controls"),"Not Assessed"))</f>
        <v>Not Assessed</v>
      </c>
      <c r="G32" s="107" t="str">
        <f>IF(AND(H32="Not Assessed",'Inherent Risk Assessment'!$C$15=$G$4),IFERROR((E157+E219+E343+E406)/E95,"No C-RAF Controls"),
IF(AND(H32&lt;&gt;"Not Assessed",'Inherent Risk Assessment'!$C$15&lt;&gt;$G$4),IFERROR((E157+E219+E343+E406)/E95,"No C-RAF Controls"),"Not Assessed"))</f>
        <v>Not Assessed</v>
      </c>
      <c r="H32" s="107" t="str">
        <f>IF('Inherent Risk Assessment'!$C$15=$H$4,IFERROR((F157+F219+F343+F406)/F95,"No C-RAF Controls"),"Not Assessed")</f>
        <v>Not Assessed</v>
      </c>
      <c r="I32" s="48" t="str">
        <f t="shared" si="8"/>
        <v>Incomplete</v>
      </c>
      <c r="J32" s="51">
        <f t="shared" si="1"/>
        <v>0</v>
      </c>
      <c r="K32" s="51" t="str">
        <f t="shared" si="2"/>
        <v>N/A</v>
      </c>
      <c r="L32" s="2"/>
      <c r="M32" s="2"/>
      <c r="P32" s="2">
        <f t="shared" si="5"/>
        <v>0</v>
      </c>
      <c r="Q32" s="2">
        <f t="shared" si="6"/>
        <v>0</v>
      </c>
      <c r="R32" s="2">
        <f t="shared" si="7"/>
        <v>0</v>
      </c>
      <c r="S32" s="2">
        <f t="shared" si="9"/>
        <v>0</v>
      </c>
    </row>
    <row r="33" spans="1:19" ht="13.5" thickBot="1" x14ac:dyDescent="0.25">
      <c r="A33" s="166"/>
      <c r="B33" s="166"/>
      <c r="C33" s="163"/>
      <c r="D33" s="156"/>
      <c r="E33" s="39" t="s">
        <v>656</v>
      </c>
      <c r="F33" s="107" t="str">
        <f>IF(AND(G33="Not Assessed",'Inherent Risk Assessment'!$C$15=$F$4),IFERROR((D158+D220+D344+D407)/D96,"No C-RAF Controls"),
IF(AND(G33&lt;&gt;"Not Assessed",'Inherent Risk Assessment'!$C$15&lt;&gt;$F$4),IFERROR((D158+D220+D344+D407)/D96,"No C-RAF Controls"),"Not Assessed"))</f>
        <v>Not Assessed</v>
      </c>
      <c r="G33" s="107" t="str">
        <f>IF(AND(H33="Not Assessed",'Inherent Risk Assessment'!$C$15=$G$4),IFERROR((E158+E220+E344+E407)/E96,"No C-RAF Controls"),
IF(AND(H33&lt;&gt;"Not Assessed",'Inherent Risk Assessment'!$C$15&lt;&gt;$G$4),IFERROR((E158+E220+E344+E407)/E96,"No C-RAF Controls"),"Not Assessed"))</f>
        <v>Not Assessed</v>
      </c>
      <c r="H33" s="107" t="str">
        <f>IF('Inherent Risk Assessment'!$C$15=$H$4,IFERROR((F158+F220+F344+F407)/F96,"No C-RAF Controls"),"Not Assessed")</f>
        <v>Not Assessed</v>
      </c>
      <c r="I33" s="48" t="str">
        <f t="shared" si="8"/>
        <v>Incomplete</v>
      </c>
      <c r="J33" s="51">
        <f t="shared" si="1"/>
        <v>0</v>
      </c>
      <c r="K33" s="51" t="str">
        <f t="shared" si="2"/>
        <v>N/A</v>
      </c>
      <c r="L33" s="32"/>
      <c r="M33" s="32"/>
      <c r="N33" s="32"/>
      <c r="O33" s="32"/>
      <c r="P33" s="32">
        <f t="shared" si="5"/>
        <v>0</v>
      </c>
      <c r="Q33" s="32">
        <f t="shared" si="6"/>
        <v>0</v>
      </c>
      <c r="R33" s="32">
        <f t="shared" si="7"/>
        <v>0</v>
      </c>
      <c r="S33" s="32">
        <f t="shared" si="9"/>
        <v>0</v>
      </c>
    </row>
    <row r="34" spans="1:19" ht="13.5" thickBot="1" x14ac:dyDescent="0.25">
      <c r="A34" s="166"/>
      <c r="B34" s="166"/>
      <c r="C34" s="44" t="s">
        <v>659</v>
      </c>
      <c r="D34" s="45" t="str">
        <f>IF(OR(I34="Incomplete"),"Incomplete",IF(OR(I34="Sub-Baseline"),"Sub-Baseline",IF(OR(I34=$F$4),"Baseline",IF(OR(I34=$G$4),"Intermediate",IF(OR(I34=$H$4),"Advanced",IF(OR(I34=$N$6),"Assessed N/A","Invalid"))))))</f>
        <v>Incomplete</v>
      </c>
      <c r="E34" s="41" t="s">
        <v>660</v>
      </c>
      <c r="F34" s="107" t="str">
        <f>IF(AND(G34="Not Assessed",'Inherent Risk Assessment'!$C$15=$F$4),IFERROR((D159+D221+D345+D408)/D97,"No C-RAF Controls"),
IF(AND(G34&lt;&gt;"Not Assessed",'Inherent Risk Assessment'!$C$15&lt;&gt;$F$4),IFERROR((D159+D221+D345+D408)/D97,"No C-RAF Controls"),"Not Assessed"))</f>
        <v>Not Assessed</v>
      </c>
      <c r="G34" s="107" t="str">
        <f>IF(AND(H34="Not Assessed",'Inherent Risk Assessment'!$C$15=$G$4),IFERROR((E159+E221+E345+E408)/E97,"No C-RAF Controls"),
IF(AND(H34&lt;&gt;"Not Assessed",'Inherent Risk Assessment'!$C$15&lt;&gt;$G$4),IFERROR((E159+E221+E345+E408)/E97,"No C-RAF Controls"),"Not Assessed"))</f>
        <v>Not Assessed</v>
      </c>
      <c r="H34" s="107" t="str">
        <f>IF('Inherent Risk Assessment'!$C$15=$H$4,IFERROR((F159+F221+F345+F408)/F97,"No C-RAF Controls"),"Not Assessed")</f>
        <v>Not Assessed</v>
      </c>
      <c r="I34" s="48" t="str">
        <f t="shared" si="8"/>
        <v>Incomplete</v>
      </c>
      <c r="J34" s="51">
        <f t="shared" si="1"/>
        <v>0</v>
      </c>
      <c r="K34" s="51">
        <f t="shared" si="2"/>
        <v>0</v>
      </c>
      <c r="L34" s="52"/>
      <c r="M34" s="52"/>
      <c r="N34" s="52"/>
      <c r="O34" s="52"/>
      <c r="P34" s="52">
        <f t="shared" si="5"/>
        <v>0</v>
      </c>
      <c r="Q34" s="52">
        <f t="shared" si="6"/>
        <v>0</v>
      </c>
      <c r="R34" s="52">
        <f t="shared" si="7"/>
        <v>0</v>
      </c>
      <c r="S34" s="52">
        <f t="shared" si="9"/>
        <v>0</v>
      </c>
    </row>
    <row r="35" spans="1:19" ht="13.5" thickBot="1" x14ac:dyDescent="0.25">
      <c r="A35" s="166"/>
      <c r="B35" s="166"/>
      <c r="C35" s="161" t="s">
        <v>683</v>
      </c>
      <c r="D35" s="155" t="str">
        <f>IF(OR(I35="Incomplete",I36="Incomplete"),"Incomplete",IF(OR(I35="Sub-Baseline",I36="Sub-Baseline"),"Sub-Baseline",IF(OR(I35=$F$4,I36=$F$4),"Baseline",IF(OR(I35=$G$4,I36=$G$4),"Intermediate",IF(OR(I35=$H$4,I36=$H$4),"Advanced",IF(OR(I35=$N$6,I36=$N$6),"Assessed N/A","Invalid"))))))</f>
        <v>Incomplete</v>
      </c>
      <c r="E35" s="38" t="s">
        <v>684</v>
      </c>
      <c r="F35" s="107" t="str">
        <f>IF(AND(G35="Not Assessed",'Inherent Risk Assessment'!$C$15=$F$4),IFERROR((D160+D222+D346+D409)/D98,"No C-RAF Controls"),
IF(AND(G35&lt;&gt;"Not Assessed",'Inherent Risk Assessment'!$C$15&lt;&gt;$F$4),IFERROR((D160+D222+D346+D409)/D98,"No C-RAF Controls"),"Not Assessed"))</f>
        <v>Not Assessed</v>
      </c>
      <c r="G35" s="107" t="str">
        <f>IF(AND(H35="Not Assessed",'Inherent Risk Assessment'!$C$15=$G$4),IFERROR((E160+E222+E346+E409)/E98,"No C-RAF Controls"),
IF(AND(H35&lt;&gt;"Not Assessed",'Inherent Risk Assessment'!$C$15&lt;&gt;$G$4),IFERROR((E160+E222+E346+E409)/E98,"No C-RAF Controls"),"Not Assessed"))</f>
        <v>Not Assessed</v>
      </c>
      <c r="H35" s="107" t="str">
        <f>IF('Inherent Risk Assessment'!$C$15=$H$4,IFERROR((F160+F222+F346+F409)/F98,"No C-RAF Controls"),"Not Assessed")</f>
        <v>Not Assessed</v>
      </c>
      <c r="I35" s="48" t="str">
        <f t="shared" si="8"/>
        <v>Incomplete</v>
      </c>
      <c r="J35" s="51">
        <f t="shared" si="1"/>
        <v>0</v>
      </c>
      <c r="K35" s="51">
        <f t="shared" si="2"/>
        <v>0</v>
      </c>
      <c r="L35" s="29"/>
      <c r="M35" s="29"/>
      <c r="N35" s="29"/>
      <c r="O35" s="29"/>
      <c r="P35" s="29">
        <f t="shared" si="5"/>
        <v>0</v>
      </c>
      <c r="Q35" s="29">
        <f t="shared" si="6"/>
        <v>0</v>
      </c>
      <c r="R35" s="29">
        <f t="shared" si="7"/>
        <v>0</v>
      </c>
      <c r="S35" s="29">
        <f t="shared" si="9"/>
        <v>0</v>
      </c>
    </row>
    <row r="36" spans="1:19" ht="13.5" thickBot="1" x14ac:dyDescent="0.25">
      <c r="A36" s="166"/>
      <c r="B36" s="166"/>
      <c r="C36" s="163"/>
      <c r="D36" s="156"/>
      <c r="E36" s="39" t="s">
        <v>699</v>
      </c>
      <c r="F36" s="107" t="str">
        <f>IF(AND(G36="Not Assessed",'Inherent Risk Assessment'!$C$15=$F$4),IFERROR((D161+D223+D347+D410)/D99,"No C-RAF Controls"),
IF(AND(G36&lt;&gt;"Not Assessed",'Inherent Risk Assessment'!$C$15&lt;&gt;$F$4),IFERROR((D161+D223+D347+D410)/D99,"No C-RAF Controls"),"Not Assessed"))</f>
        <v>Not Assessed</v>
      </c>
      <c r="G36" s="107" t="str">
        <f>IF(AND(H36="Not Assessed",'Inherent Risk Assessment'!$C$15=$G$4),IFERROR((E161+E223+E347+E410)/E99,"No C-RAF Controls"),
IF(AND(H36&lt;&gt;"Not Assessed",'Inherent Risk Assessment'!$C$15&lt;&gt;$G$4),IFERROR((E161+E223+E347+E410)/E99,"No C-RAF Controls"),"Not Assessed"))</f>
        <v>Not Assessed</v>
      </c>
      <c r="H36" s="107" t="str">
        <f>IF('Inherent Risk Assessment'!$C$15=$H$4,IFERROR((F161+F223+F347+F410)/F99,"No C-RAF Controls"),"Not Assessed")</f>
        <v>Not Assessed</v>
      </c>
      <c r="I36" s="48" t="str">
        <f t="shared" si="8"/>
        <v>Incomplete</v>
      </c>
      <c r="J36" s="51">
        <f t="shared" si="1"/>
        <v>0</v>
      </c>
      <c r="K36" s="51" t="str">
        <f t="shared" si="2"/>
        <v>N/A</v>
      </c>
      <c r="L36" s="32"/>
      <c r="M36" s="32"/>
      <c r="N36" s="32"/>
      <c r="O36" s="32"/>
      <c r="P36" s="32">
        <f t="shared" si="5"/>
        <v>0</v>
      </c>
      <c r="Q36" s="32">
        <f t="shared" si="6"/>
        <v>0</v>
      </c>
      <c r="R36" s="32">
        <f t="shared" si="7"/>
        <v>0</v>
      </c>
      <c r="S36" s="32">
        <f t="shared" si="9"/>
        <v>0</v>
      </c>
    </row>
    <row r="37" spans="1:19" ht="13.5" thickBot="1" x14ac:dyDescent="0.25">
      <c r="A37" s="166"/>
      <c r="B37" s="166"/>
      <c r="C37" s="161" t="s">
        <v>708</v>
      </c>
      <c r="D37" s="155" t="str">
        <f>IF(OR(I37="Incomplete",I38="Incomplete",I39="Incomplete"),"Incomplete",IF(OR(I37="Sub-Baseline",I38="Sub-Baseline",I39="Sub-Baseline"),"Sub-Baseline",IF(OR(I37=$F$4,I38=$F$4,I39=$F$4),"Baseline",IF(OR(I37=$G$4,I38=$G$4,I39=$G$4),"Intermediate",IF(OR(I37=$H$4,I38=$H$4,I39=$H$4),"Advanced",IF(OR(I37=$N$6,I38=$N$6,I39=$N$6),"Assessed N/A","Invalid"))))))</f>
        <v>Incomplete</v>
      </c>
      <c r="E37" s="33" t="s">
        <v>709</v>
      </c>
      <c r="F37" s="107" t="str">
        <f>IF(AND(G37="Not Assessed",'Inherent Risk Assessment'!$C$15=$F$4),IFERROR((D162+D224+D348+D411)/D100,"No C-RAF Controls"),
IF(AND(G37&lt;&gt;"Not Assessed",'Inherent Risk Assessment'!$C$15&lt;&gt;$F$4),IFERROR((D162+D224+D348+D411)/D100,"No C-RAF Controls"),"Not Assessed"))</f>
        <v>Not Assessed</v>
      </c>
      <c r="G37" s="107" t="str">
        <f>IF(AND(H37="Not Assessed",'Inherent Risk Assessment'!$C$15=$G$4),IFERROR((E162+E224+E348+E411)/E100,"No C-RAF Controls"),
IF(AND(H37&lt;&gt;"Not Assessed",'Inherent Risk Assessment'!$C$15&lt;&gt;$G$4),IFERROR((E162+E224+E348+E411)/E100,"No C-RAF Controls"),"Not Assessed"))</f>
        <v>Not Assessed</v>
      </c>
      <c r="H37" s="107" t="str">
        <f>IF('Inherent Risk Assessment'!$C$15=$H$4,IFERROR((F162+F224+F348+F411)/F100,"No C-RAF Controls"),"Not Assessed")</f>
        <v>Not Assessed</v>
      </c>
      <c r="I37" s="48" t="str">
        <f t="shared" si="8"/>
        <v>Incomplete</v>
      </c>
      <c r="J37" s="51">
        <f t="shared" si="1"/>
        <v>0</v>
      </c>
      <c r="K37" s="51">
        <f t="shared" si="2"/>
        <v>0</v>
      </c>
      <c r="L37" s="29"/>
      <c r="M37" s="29"/>
      <c r="N37" s="29"/>
      <c r="O37" s="29"/>
      <c r="P37" s="29">
        <f t="shared" si="5"/>
        <v>0</v>
      </c>
      <c r="Q37" s="29">
        <f t="shared" si="6"/>
        <v>0</v>
      </c>
      <c r="R37" s="29">
        <f t="shared" si="7"/>
        <v>0</v>
      </c>
      <c r="S37" s="29">
        <f t="shared" si="9"/>
        <v>0</v>
      </c>
    </row>
    <row r="38" spans="1:19" ht="13.5" thickBot="1" x14ac:dyDescent="0.25">
      <c r="A38" s="166"/>
      <c r="B38" s="166"/>
      <c r="C38" s="162"/>
      <c r="D38" s="160"/>
      <c r="E38" s="34" t="s">
        <v>722</v>
      </c>
      <c r="F38" s="107" t="str">
        <f>IF(AND(G38="Not Assessed",'Inherent Risk Assessment'!$C$15=$F$4),IFERROR((D163+D225+D349+D412)/D101,"No C-RAF Controls"),
IF(AND(G38&lt;&gt;"Not Assessed",'Inherent Risk Assessment'!$C$15&lt;&gt;$F$4),IFERROR((D163+D225+D349+D412)/D101,"No C-RAF Controls"),"Not Assessed"))</f>
        <v>Not Assessed</v>
      </c>
      <c r="G38" s="107" t="str">
        <f>IF(AND(H38="Not Assessed",'Inherent Risk Assessment'!$C$15=$G$4),IFERROR((E163+E225+E349+E412)/E101,"No C-RAF Controls"),
IF(AND(H38&lt;&gt;"Not Assessed",'Inherent Risk Assessment'!$C$15&lt;&gt;$G$4),IFERROR((E163+E225+E349+E412)/E101,"No C-RAF Controls"),"Not Assessed"))</f>
        <v>Not Assessed</v>
      </c>
      <c r="H38" s="107" t="str">
        <f>IF('Inherent Risk Assessment'!$C$15=$H$4,IFERROR((F163+F225+F349+F412)/F101,"No C-RAF Controls"),"Not Assessed")</f>
        <v>Not Assessed</v>
      </c>
      <c r="I38" s="48" t="str">
        <f t="shared" si="8"/>
        <v>Incomplete</v>
      </c>
      <c r="J38" s="51">
        <f t="shared" si="1"/>
        <v>0</v>
      </c>
      <c r="K38" s="51" t="str">
        <f t="shared" si="2"/>
        <v>N/A</v>
      </c>
      <c r="L38" s="2"/>
      <c r="M38" s="2"/>
      <c r="P38" s="2">
        <f t="shared" si="5"/>
        <v>0</v>
      </c>
      <c r="Q38" s="2">
        <f t="shared" si="6"/>
        <v>0</v>
      </c>
      <c r="R38" s="2">
        <f t="shared" si="7"/>
        <v>0</v>
      </c>
      <c r="S38" s="2">
        <f t="shared" si="9"/>
        <v>0</v>
      </c>
    </row>
    <row r="39" spans="1:19" ht="13.5" thickBot="1" x14ac:dyDescent="0.25">
      <c r="A39" s="167"/>
      <c r="B39" s="167"/>
      <c r="C39" s="163"/>
      <c r="D39" s="156"/>
      <c r="E39" s="39" t="s">
        <v>725</v>
      </c>
      <c r="F39" s="107" t="str">
        <f>IF(AND(G39="Not Assessed",'Inherent Risk Assessment'!$C$15=$F$4),IFERROR((D164+D226+D350+D413)/D102,"No C-RAF Controls"),
IF(AND(G39&lt;&gt;"Not Assessed",'Inherent Risk Assessment'!$C$15&lt;&gt;$F$4),IFERROR((D164+D226+D350+D413)/D102,"No C-RAF Controls"),"Not Assessed"))</f>
        <v>Not Assessed</v>
      </c>
      <c r="G39" s="107" t="str">
        <f>IF(AND(H39="Not Assessed",'Inherent Risk Assessment'!$C$15=$G$4),IFERROR((E164+E226+E350+E413)/E102,"No C-RAF Controls"),
IF(AND(H39&lt;&gt;"Not Assessed",'Inherent Risk Assessment'!$C$15&lt;&gt;$G$4),IFERROR((E164+E226+E350+E413)/E102,"No C-RAF Controls"),"Not Assessed"))</f>
        <v>Not Assessed</v>
      </c>
      <c r="H39" s="107" t="str">
        <f>IF('Inherent Risk Assessment'!$C$15=$H$4,IFERROR((F164+F226+F350+F413)/F102,"No C-RAF Controls"),"Not Assessed")</f>
        <v>Not Assessed</v>
      </c>
      <c r="I39" s="48" t="str">
        <f t="shared" si="8"/>
        <v>Incomplete</v>
      </c>
      <c r="J39" s="51">
        <f t="shared" si="1"/>
        <v>0</v>
      </c>
      <c r="K39" s="51" t="str">
        <f t="shared" si="2"/>
        <v>N/A</v>
      </c>
      <c r="L39" s="32"/>
      <c r="M39" s="32"/>
      <c r="N39" s="32"/>
      <c r="O39" s="32"/>
      <c r="P39" s="32">
        <f t="shared" si="5"/>
        <v>0</v>
      </c>
      <c r="Q39" s="32">
        <f t="shared" si="6"/>
        <v>0</v>
      </c>
      <c r="R39" s="32">
        <f t="shared" si="7"/>
        <v>0</v>
      </c>
      <c r="S39" s="32">
        <f t="shared" si="9"/>
        <v>0</v>
      </c>
    </row>
    <row r="40" spans="1:19" ht="13.5" thickBot="1" x14ac:dyDescent="0.25">
      <c r="A40" s="165" t="s">
        <v>730</v>
      </c>
      <c r="B40" s="165" t="str">
        <f>IF(OR(D40="Incomplete",D42="Incomplete",D45="Incomplete",D47="Incomplete"),"Incomplete",IF(OR(D40="Sub-Baseline",D42="Sub-Baseline",D45="Sub-Baseline",D47="Sub-Baseline"),"Sub-Baseline",IF(OR(D40=$F$4,D42=$F$4,D45=$F$4,D47=$F$4),"Baseline",IF(OR(D40=$G$4,D42=$G$4,D45=$G$4,D47=$G$4),"Intermediate",IF(OR(D40=$H$4,D42=$H$4,D45=$H$4,D47=$H$4),"Advanced",IF(OR(D40=$N$6,D42=$N$6,D45=$N$6,D47=$N$6),"Assessed N/A","Invalid"))))))</f>
        <v>Incomplete</v>
      </c>
      <c r="C40" s="157" t="s">
        <v>731</v>
      </c>
      <c r="D40" s="155" t="str">
        <f>IF(OR(I40="Incomplete",I41="Incomplete"),"Incomplete",IF(OR(I40="Sub-Baseline",I41="Sub-Baseline"),"Sub-Baseline",IF(OR(I40=$F$4,I41=$F$4),"Baseline",IF(OR(I40=$G$4,I41=$G$4),"Intermediate",IF(OR(I40=$H$4,I41=$H$4),"Advanced",IF(OR(I40=$N$6,I41=$N$6),"Assessed N/A","Invalid"))))))</f>
        <v>Incomplete</v>
      </c>
      <c r="E40" s="33" t="s">
        <v>732</v>
      </c>
      <c r="F40" s="107" t="str">
        <f>IF(AND(G40="Not Assessed",'Inherent Risk Assessment'!$C$15=$F$4),IFERROR((D165+D227+D351+D414)/D103,"No C-RAF Controls"),
IF(AND(G40&lt;&gt;"Not Assessed",'Inherent Risk Assessment'!$C$15&lt;&gt;$F$4),IFERROR((D165+D227+D351+D414)/D103,"No C-RAF Controls"),"Not Assessed"))</f>
        <v>Not Assessed</v>
      </c>
      <c r="G40" s="107" t="str">
        <f>IF(AND(H40="Not Assessed",'Inherent Risk Assessment'!$C$15=$G$4),IFERROR((E165+E227+E351+E414)/E103,"No C-RAF Controls"),
IF(AND(H40&lt;&gt;"Not Assessed",'Inherent Risk Assessment'!$C$15&lt;&gt;$G$4),IFERROR((E165+E227+E351+E414)/E103,"No C-RAF Controls"),"Not Assessed"))</f>
        <v>Not Assessed</v>
      </c>
      <c r="H40" s="107" t="str">
        <f>IF('Inherent Risk Assessment'!$C$15=$H$4,IFERROR((F165+F227+F351+F414)/F103,"No C-RAF Controls"),"Not Assessed")</f>
        <v>Not Assessed</v>
      </c>
      <c r="I40" s="48" t="str">
        <f t="shared" si="8"/>
        <v>Incomplete</v>
      </c>
      <c r="J40" s="51">
        <f t="shared" si="1"/>
        <v>0</v>
      </c>
      <c r="K40" s="51">
        <f t="shared" si="2"/>
        <v>0</v>
      </c>
      <c r="L40" s="29"/>
      <c r="M40" s="29"/>
      <c r="N40" s="29"/>
      <c r="O40" s="29"/>
      <c r="P40" s="29">
        <f t="shared" si="5"/>
        <v>0</v>
      </c>
      <c r="Q40" s="29">
        <f t="shared" si="6"/>
        <v>0</v>
      </c>
      <c r="R40" s="29">
        <f t="shared" si="7"/>
        <v>0</v>
      </c>
      <c r="S40" s="29">
        <f t="shared" si="9"/>
        <v>0</v>
      </c>
    </row>
    <row r="41" spans="1:19" ht="13.5" thickBot="1" x14ac:dyDescent="0.25">
      <c r="A41" s="166"/>
      <c r="B41" s="166"/>
      <c r="C41" s="158"/>
      <c r="D41" s="156"/>
      <c r="E41" s="39" t="s">
        <v>739</v>
      </c>
      <c r="F41" s="107" t="str">
        <f>IF(AND(G41="Not Assessed",'Inherent Risk Assessment'!$C$15=$F$4),IFERROR((D166+D228+D352+D415)/D104,"No C-RAF Controls"),
IF(AND(G41&lt;&gt;"Not Assessed",'Inherent Risk Assessment'!$C$15&lt;&gt;$F$4),IFERROR((D166+D228+D352+D415)/D104,"No C-RAF Controls"),"Not Assessed"))</f>
        <v>Not Assessed</v>
      </c>
      <c r="G41" s="107" t="str">
        <f>IF(AND(H41="Not Assessed",'Inherent Risk Assessment'!$C$15=$G$4),IFERROR((E166+E228+E352+E415)/E104,"No C-RAF Controls"),
IF(AND(H41&lt;&gt;"Not Assessed",'Inherent Risk Assessment'!$C$15&lt;&gt;$G$4),IFERROR((E166+E228+E352+E415)/E104,"No C-RAF Controls"),"Not Assessed"))</f>
        <v>Not Assessed</v>
      </c>
      <c r="H41" s="107" t="str">
        <f>IF('Inherent Risk Assessment'!$C$15=$H$4,IFERROR((F166+F228+F352+F415)/F104,"No C-RAF Controls"),"Not Assessed")</f>
        <v>Not Assessed</v>
      </c>
      <c r="I41" s="48" t="str">
        <f t="shared" si="8"/>
        <v>Incomplete</v>
      </c>
      <c r="J41" s="51">
        <f t="shared" si="1"/>
        <v>0</v>
      </c>
      <c r="K41" s="51" t="str">
        <f t="shared" si="2"/>
        <v>N/A</v>
      </c>
      <c r="L41" s="32"/>
      <c r="M41" s="32"/>
      <c r="N41" s="32"/>
      <c r="O41" s="32"/>
      <c r="P41" s="32">
        <f t="shared" si="5"/>
        <v>0</v>
      </c>
      <c r="Q41" s="32">
        <f t="shared" si="6"/>
        <v>0</v>
      </c>
      <c r="R41" s="32">
        <f t="shared" si="7"/>
        <v>0</v>
      </c>
      <c r="S41" s="32">
        <f t="shared" si="9"/>
        <v>0</v>
      </c>
    </row>
    <row r="42" spans="1:19" ht="13.5" thickBot="1" x14ac:dyDescent="0.25">
      <c r="A42" s="166"/>
      <c r="B42" s="166"/>
      <c r="C42" s="153" t="s">
        <v>752</v>
      </c>
      <c r="D42" s="155" t="str">
        <f>IF(OR(I42="Incomplete",I43="Incomplete",I44="Incomplete"),"Incomplete",IF(OR(I42="Sub-Baseline",I43="Sub-Baseline",I44="Sub-Baseline"),"Sub-Baseline",IF(OR(I42=$F$4,I43=$F$4,I44=$F$4),"Baseline",IF(OR(I42=$G$4,I43=$G$4,I44=$G$4),"Intermediate",IF(OR(I42=$H$4,I43=$H$4,I44=$H$4),"Advanced",IF(OR(I42=$N$6,I43=$N$6,I44=$N$6),"Assessed N/A","Invalid"))))))</f>
        <v>Incomplete</v>
      </c>
      <c r="E42" s="33" t="s">
        <v>753</v>
      </c>
      <c r="F42" s="107" t="str">
        <f>IF(AND(G42="Not Assessed",'Inherent Risk Assessment'!$C$15=$F$4),IFERROR((D167+D229+D353+D416)/D105,"No C-RAF Controls"),
IF(AND(G42&lt;&gt;"Not Assessed",'Inherent Risk Assessment'!$C$15&lt;&gt;$F$4),IFERROR((D167+D229+D353+D416)/D105,"No C-RAF Controls"),"Not Assessed"))</f>
        <v>Not Assessed</v>
      </c>
      <c r="G42" s="107" t="str">
        <f>IF(AND(H42="Not Assessed",'Inherent Risk Assessment'!$C$15=$G$4),IFERROR((E167+E229+E353+E416)/E105,"No C-RAF Controls"),
IF(AND(H42&lt;&gt;"Not Assessed",'Inherent Risk Assessment'!$C$15&lt;&gt;$G$4),IFERROR((E167+E229+E353+E416)/E105,"No C-RAF Controls"),"Not Assessed"))</f>
        <v>Not Assessed</v>
      </c>
      <c r="H42" s="107" t="str">
        <f>IF('Inherent Risk Assessment'!$C$15=$H$4,IFERROR((F167+F229+F353+F416)/F105,"No C-RAF Controls"),"Not Assessed")</f>
        <v>Not Assessed</v>
      </c>
      <c r="I42" s="48" t="str">
        <f t="shared" si="8"/>
        <v>Incomplete</v>
      </c>
      <c r="J42" s="51">
        <f t="shared" si="1"/>
        <v>0</v>
      </c>
      <c r="K42" s="51">
        <f t="shared" si="2"/>
        <v>0</v>
      </c>
      <c r="L42" s="29"/>
      <c r="M42" s="29"/>
      <c r="N42" s="29"/>
      <c r="O42" s="29"/>
      <c r="P42" s="29">
        <f t="shared" si="5"/>
        <v>0</v>
      </c>
      <c r="Q42" s="29">
        <f t="shared" si="6"/>
        <v>0</v>
      </c>
      <c r="R42" s="29">
        <f t="shared" si="7"/>
        <v>0</v>
      </c>
      <c r="S42" s="29">
        <f t="shared" si="9"/>
        <v>0</v>
      </c>
    </row>
    <row r="43" spans="1:19" ht="13.5" thickBot="1" x14ac:dyDescent="0.25">
      <c r="A43" s="166"/>
      <c r="B43" s="166"/>
      <c r="C43" s="159"/>
      <c r="D43" s="160"/>
      <c r="E43" s="34" t="s">
        <v>772</v>
      </c>
      <c r="F43" s="107" t="str">
        <f>IF(AND(G43="Not Assessed",'Inherent Risk Assessment'!$C$15=$F$4),IFERROR((D168+D230+D354+D417)/D106,"No C-RAF Controls"),
IF(AND(G43&lt;&gt;"Not Assessed",'Inherent Risk Assessment'!$C$15&lt;&gt;$F$4),IFERROR((D168+D230+D354+D417)/D106,"No C-RAF Controls"),"Not Assessed"))</f>
        <v>Not Assessed</v>
      </c>
      <c r="G43" s="107" t="str">
        <f>IF(AND(H43="Not Assessed",'Inherent Risk Assessment'!$C$15=$G$4),IFERROR((E168+E230+E354+E417)/E106,"No C-RAF Controls"),
IF(AND(H43&lt;&gt;"Not Assessed",'Inherent Risk Assessment'!$C$15&lt;&gt;$G$4),IFERROR((E168+E230+E354+E417)/E106,"No C-RAF Controls"),"Not Assessed"))</f>
        <v>Not Assessed</v>
      </c>
      <c r="H43" s="107" t="str">
        <f>IF('Inherent Risk Assessment'!$C$15=$H$4,IFERROR((F168+F230+F354+F417)/F106,"No C-RAF Controls"),"Not Assessed")</f>
        <v>Not Assessed</v>
      </c>
      <c r="I43" s="48" t="str">
        <f t="shared" si="8"/>
        <v>Incomplete</v>
      </c>
      <c r="J43" s="51">
        <f t="shared" si="1"/>
        <v>0</v>
      </c>
      <c r="K43" s="51" t="str">
        <f t="shared" si="2"/>
        <v>N/A</v>
      </c>
      <c r="L43" s="2"/>
      <c r="M43" s="2"/>
      <c r="P43" s="2">
        <f t="shared" si="5"/>
        <v>0</v>
      </c>
      <c r="Q43" s="2">
        <f t="shared" si="6"/>
        <v>0</v>
      </c>
      <c r="R43" s="2">
        <f t="shared" si="7"/>
        <v>0</v>
      </c>
      <c r="S43" s="2">
        <f t="shared" si="9"/>
        <v>0</v>
      </c>
    </row>
    <row r="44" spans="1:19" ht="13.5" thickBot="1" x14ac:dyDescent="0.25">
      <c r="A44" s="166"/>
      <c r="B44" s="166"/>
      <c r="C44" s="154"/>
      <c r="D44" s="156"/>
      <c r="E44" s="39" t="s">
        <v>785</v>
      </c>
      <c r="F44" s="107" t="str">
        <f>IF(AND(G44="Not Assessed",'Inherent Risk Assessment'!$C$15=$F$4),IFERROR((D169+D231+D355+D418)/D107,"No C-RAF Controls"),
IF(AND(G44&lt;&gt;"Not Assessed",'Inherent Risk Assessment'!$C$15&lt;&gt;$F$4),IFERROR((D169+D231+D355+D418)/D107,"No C-RAF Controls"),"Not Assessed"))</f>
        <v>Not Assessed</v>
      </c>
      <c r="G44" s="107" t="str">
        <f>IF(AND(H44="Not Assessed",'Inherent Risk Assessment'!$C$15=$G$4),IFERROR((E169+E231+E355+E418)/E107,"No C-RAF Controls"),
IF(AND(H44&lt;&gt;"Not Assessed",'Inherent Risk Assessment'!$C$15&lt;&gt;$G$4),IFERROR((E169+E231+E355+E418)/E107,"No C-RAF Controls"),"Not Assessed"))</f>
        <v>Not Assessed</v>
      </c>
      <c r="H44" s="107" t="str">
        <f>IF('Inherent Risk Assessment'!$C$15=$H$4,IFERROR((F169+F231+F355+F418)/F107,"No C-RAF Controls"),"Not Assessed")</f>
        <v>Not Assessed</v>
      </c>
      <c r="I44" s="48" t="str">
        <f t="shared" si="8"/>
        <v>Incomplete</v>
      </c>
      <c r="J44" s="51">
        <f t="shared" si="1"/>
        <v>0</v>
      </c>
      <c r="K44" s="51" t="str">
        <f t="shared" si="2"/>
        <v>N/A</v>
      </c>
      <c r="L44" s="32"/>
      <c r="M44" s="32"/>
      <c r="N44" s="32"/>
      <c r="O44" s="32"/>
      <c r="P44" s="32">
        <f t="shared" si="5"/>
        <v>0</v>
      </c>
      <c r="Q44" s="32">
        <f t="shared" si="6"/>
        <v>0</v>
      </c>
      <c r="R44" s="32">
        <f t="shared" si="7"/>
        <v>0</v>
      </c>
      <c r="S44" s="32">
        <f t="shared" si="9"/>
        <v>0</v>
      </c>
    </row>
    <row r="45" spans="1:19" ht="13.5" thickBot="1" x14ac:dyDescent="0.25">
      <c r="A45" s="166"/>
      <c r="B45" s="166"/>
      <c r="C45" s="153" t="s">
        <v>800</v>
      </c>
      <c r="D45" s="155" t="str">
        <f>IF(OR(I45="Incomplete",I46="Incomplete"),"Incomplete",IF(OR(I45="Sub-Baseline",I46="Sub-Baseline"),"Sub-Baseline",IF(OR(I45=$F$4,I46=$F$4),"Baseline",IF(OR(I45=$G$4,I46=$G$4),"Intermediate",IF(OR(I45=$H$4,I46=$H$4),"Advanced",IF(OR(I45=$N$6,I46=$N$6),"Assessed N/A","Invalid"))))))</f>
        <v>Incomplete</v>
      </c>
      <c r="E45" s="33" t="s">
        <v>801</v>
      </c>
      <c r="F45" s="107" t="str">
        <f>IF(AND(G45="Not Assessed",'Inherent Risk Assessment'!$C$15=$F$4),IFERROR((D170+D232+D356+D419)/D108,"No C-RAF Controls"),
IF(AND(G45&lt;&gt;"Not Assessed",'Inherent Risk Assessment'!$C$15&lt;&gt;$F$4),IFERROR((D170+D232+D356+D419)/D108,"No C-RAF Controls"),"Not Assessed"))</f>
        <v>Not Assessed</v>
      </c>
      <c r="G45" s="107" t="str">
        <f>IF(AND(H45="Not Assessed",'Inherent Risk Assessment'!$C$15=$G$4),IFERROR((E170+E232+E356+E419)/E108,"No C-RAF Controls"),
IF(AND(H45&lt;&gt;"Not Assessed",'Inherent Risk Assessment'!$C$15&lt;&gt;$G$4),IFERROR((E170+E232+E356+E419)/E108,"No C-RAF Controls"),"Not Assessed"))</f>
        <v>Not Assessed</v>
      </c>
      <c r="H45" s="107" t="str">
        <f>IF('Inherent Risk Assessment'!$C$15=$H$4,IFERROR((F170+F232+F356+F419)/F108,"No C-RAF Controls"),"Not Assessed")</f>
        <v>Not Assessed</v>
      </c>
      <c r="I45" s="48" t="str">
        <f t="shared" si="8"/>
        <v>Incomplete</v>
      </c>
      <c r="J45" s="51">
        <f t="shared" si="1"/>
        <v>0</v>
      </c>
      <c r="K45" s="51">
        <f t="shared" si="2"/>
        <v>0</v>
      </c>
      <c r="L45" s="29"/>
      <c r="M45" s="29"/>
      <c r="N45" s="29"/>
      <c r="O45" s="29"/>
      <c r="P45" s="29">
        <f t="shared" si="5"/>
        <v>0</v>
      </c>
      <c r="Q45" s="29">
        <f t="shared" si="6"/>
        <v>0</v>
      </c>
      <c r="R45" s="29">
        <f t="shared" si="7"/>
        <v>0</v>
      </c>
      <c r="S45" s="29">
        <f t="shared" si="9"/>
        <v>0</v>
      </c>
    </row>
    <row r="46" spans="1:19" ht="13.5" thickBot="1" x14ac:dyDescent="0.25">
      <c r="A46" s="166"/>
      <c r="B46" s="166"/>
      <c r="C46" s="154"/>
      <c r="D46" s="156"/>
      <c r="E46" s="39" t="s">
        <v>816</v>
      </c>
      <c r="F46" s="107" t="str">
        <f>IF(AND(G46="Not Assessed",'Inherent Risk Assessment'!$C$15=$F$4),IFERROR((D171+D233+D357+D420)/D109,"No C-RAF Controls"),
IF(AND(G46&lt;&gt;"Not Assessed",'Inherent Risk Assessment'!$C$15&lt;&gt;$F$4),IFERROR((D171+D233+D357+D420)/D109,"No C-RAF Controls"),"Not Assessed"))</f>
        <v>Not Assessed</v>
      </c>
      <c r="G46" s="107" t="str">
        <f>IF(AND(H46="Not Assessed",'Inherent Risk Assessment'!$C$15=$G$4),IFERROR((E171+E233+E357+E420)/E109,"No C-RAF Controls"),
IF(AND(H46&lt;&gt;"Not Assessed",'Inherent Risk Assessment'!$C$15&lt;&gt;$G$4),IFERROR((E171+E233+E357+E420)/E109,"No C-RAF Controls"),"Not Assessed"))</f>
        <v>Not Assessed</v>
      </c>
      <c r="H46" s="107" t="str">
        <f>IF('Inherent Risk Assessment'!$C$15=$H$4,IFERROR((F171+F233+F357+F420)/F109,"No C-RAF Controls"),"Not Assessed")</f>
        <v>Not Assessed</v>
      </c>
      <c r="I46" s="48" t="str">
        <f t="shared" si="8"/>
        <v>Incomplete</v>
      </c>
      <c r="J46" s="51">
        <f t="shared" si="1"/>
        <v>0</v>
      </c>
      <c r="K46" s="51" t="str">
        <f t="shared" si="2"/>
        <v>N/A</v>
      </c>
      <c r="L46" s="32"/>
      <c r="M46" s="32"/>
      <c r="N46" s="32"/>
      <c r="O46" s="32"/>
      <c r="P46" s="32">
        <f t="shared" si="5"/>
        <v>0</v>
      </c>
      <c r="Q46" s="32">
        <f t="shared" si="6"/>
        <v>0</v>
      </c>
      <c r="R46" s="32">
        <f t="shared" si="7"/>
        <v>0</v>
      </c>
      <c r="S46" s="32">
        <f t="shared" si="9"/>
        <v>0</v>
      </c>
    </row>
    <row r="47" spans="1:19" ht="13.5" thickBot="1" x14ac:dyDescent="0.25">
      <c r="A47" s="166"/>
      <c r="B47" s="166"/>
      <c r="C47" s="103" t="s">
        <v>843</v>
      </c>
      <c r="D47" s="45" t="str">
        <f>IF(OR(I47="Incomplete"),"Incomplete",IF(OR(I47="Sub-Baseline"),"Sub-Baseline",IF(OR(I47=$F$4),"Baseline",IF(OR(I47=$G$4),"Intermediate",IF(OR(I47=$H$4),"Advanced",IF(OR(I47=$N$6),"Assessed N/A","Invalid"))))))</f>
        <v>Incomplete</v>
      </c>
      <c r="E47" s="33" t="s">
        <v>844</v>
      </c>
      <c r="F47" s="107" t="str">
        <f>IF(AND(G47="Not Assessed",'Inherent Risk Assessment'!$C$15=$F$4),IFERROR((D172+D234+D358+D421)/D110,"No C-RAF Controls"),
IF(AND(G47&lt;&gt;"Not Assessed",'Inherent Risk Assessment'!$C$15&lt;&gt;$F$4),IFERROR((D172+D234+D358+D421)/D110,"No C-RAF Controls"),"Not Assessed"))</f>
        <v>Not Assessed</v>
      </c>
      <c r="G47" s="107" t="str">
        <f>IF(AND(H47="Not Assessed",'Inherent Risk Assessment'!$C$15=$G$4),IFERROR((E172+E234+E358+E421)/E110,"No C-RAF Controls"),
IF(AND(H47&lt;&gt;"Not Assessed",'Inherent Risk Assessment'!$C$15&lt;&gt;$G$4),IFERROR((E172+E234+E358+E421)/E110,"No C-RAF Controls"),"Not Assessed"))</f>
        <v>Not Assessed</v>
      </c>
      <c r="H47" s="107" t="str">
        <f>IF('Inherent Risk Assessment'!$C$15=$H$4,IFERROR((F172+F234+F358+F421)/F110,"No C-RAF Controls"),"Not Assessed")</f>
        <v>Not Assessed</v>
      </c>
      <c r="I47" s="48" t="str">
        <f t="shared" si="8"/>
        <v>Incomplete</v>
      </c>
      <c r="J47" s="51">
        <f t="shared" si="1"/>
        <v>0</v>
      </c>
      <c r="K47" s="51">
        <f t="shared" si="2"/>
        <v>0</v>
      </c>
      <c r="L47" s="29"/>
      <c r="M47" s="29"/>
      <c r="N47" s="29"/>
      <c r="O47" s="29"/>
      <c r="P47" s="29">
        <f t="shared" si="5"/>
        <v>0</v>
      </c>
      <c r="Q47" s="29">
        <f t="shared" si="6"/>
        <v>0</v>
      </c>
      <c r="R47" s="29">
        <f t="shared" si="7"/>
        <v>0</v>
      </c>
      <c r="S47" s="29">
        <f t="shared" si="9"/>
        <v>0</v>
      </c>
    </row>
    <row r="48" spans="1:19" ht="13.5" thickBot="1" x14ac:dyDescent="0.25">
      <c r="A48" s="150" t="s">
        <v>863</v>
      </c>
      <c r="B48" s="150" t="str">
        <f>IF(OR(D48="Incomplete",D51="Incomplete",D54="Incomplete"),"Incomplete",IF(OR(D48="Sub-Baseline",D51="Sub-Baseline",D54="Sub-Baseline"),"Sub-Baseline",IF(OR(D48=$F$4,D51=$F$4,D54=$F$4),"Baseline",IF(OR(D48=$G$4,D51=$G$4,D54=$G$4),"Intermediate",IF(OR(D48=$H$4,D51=$H$4,D54=$H$4),"Advanced",IF(OR(D48=$N$6,D51=$N$6,D54=$N$6),"Assessed N/A","Invalid"))))))</f>
        <v>Incomplete</v>
      </c>
      <c r="C48" s="161" t="s">
        <v>864</v>
      </c>
      <c r="D48" s="155" t="str">
        <f>IF(OR(I48="Incomplete",I49="Incomplete",I50="Incomplete"),"Incomplete",IF(OR(I48="Sub-Baseline",I49="Sub-Baseline",I50="Sub-Baseline"),"Sub-Baseline",IF(OR(I48=$F$4,I49=$F$4,I50=$F$4),"Baseline",IF(OR(I48=$G$4,I49=$G$4,I50=$G$4),"Intermediate",IF(OR(I48=$H$4,I49=$H$4,I50=$H$4),"Advanced",IF(OR(I48=$N$6,I49=$N$6,I50=$N$6),"Assessed N/A","Invalid"))))))</f>
        <v>Incomplete</v>
      </c>
      <c r="E48" s="33" t="s">
        <v>865</v>
      </c>
      <c r="F48" s="107" t="str">
        <f>IF(AND(G48="Not Assessed",'Inherent Risk Assessment'!$C$15=$F$4),IFERROR((D173+D235+D359+D422)/D111,"No C-RAF Controls"),
IF(AND(G48&lt;&gt;"Not Assessed",'Inherent Risk Assessment'!$C$15&lt;&gt;$F$4),IFERROR((D173+D235+D359+D422)/D111,"No C-RAF Controls"),"Not Assessed"))</f>
        <v>Not Assessed</v>
      </c>
      <c r="G48" s="107" t="str">
        <f>IF(AND(H48="Not Assessed",'Inherent Risk Assessment'!$C$15=$G$4),IFERROR((E173+E235+E359+E422)/E111,"No C-RAF Controls"),
IF(AND(H48&lt;&gt;"Not Assessed",'Inherent Risk Assessment'!$C$15&lt;&gt;$G$4),IFERROR((E173+E235+E359+E422)/E111,"No C-RAF Controls"),"Not Assessed"))</f>
        <v>Not Assessed</v>
      </c>
      <c r="H48" s="107" t="str">
        <f>IF('Inherent Risk Assessment'!$C$15=$H$4,IFERROR((F173+F235+F359+F422)/F111,"No C-RAF Controls"),"Not Assessed")</f>
        <v>Not Assessed</v>
      </c>
      <c r="I48" s="48" t="str">
        <f t="shared" si="8"/>
        <v>Incomplete</v>
      </c>
      <c r="J48" s="51">
        <f t="shared" si="1"/>
        <v>0</v>
      </c>
      <c r="K48" s="51">
        <f t="shared" si="2"/>
        <v>0</v>
      </c>
      <c r="L48" s="29"/>
      <c r="M48" s="29"/>
      <c r="N48" s="29"/>
      <c r="O48" s="29"/>
      <c r="P48" s="29">
        <f t="shared" si="5"/>
        <v>0</v>
      </c>
      <c r="Q48" s="29">
        <f t="shared" si="6"/>
        <v>0</v>
      </c>
      <c r="R48" s="29">
        <f t="shared" si="7"/>
        <v>0</v>
      </c>
      <c r="S48" s="29">
        <f t="shared" si="9"/>
        <v>0</v>
      </c>
    </row>
    <row r="49" spans="1:20" ht="13.5" thickBot="1" x14ac:dyDescent="0.25">
      <c r="A49" s="151"/>
      <c r="B49" s="151"/>
      <c r="C49" s="162"/>
      <c r="D49" s="160"/>
      <c r="E49" s="34" t="s">
        <v>890</v>
      </c>
      <c r="F49" s="107" t="str">
        <f>IF(AND(G49="Not Assessed",'Inherent Risk Assessment'!$C$15=$F$4),IFERROR((D174+D236+D360+D423)/D112,"No C-RAF Controls"),
IF(AND(G49&lt;&gt;"Not Assessed",'Inherent Risk Assessment'!$C$15&lt;&gt;$F$4),IFERROR((D174+D236+D360+D423)/D112,"No C-RAF Controls"),"Not Assessed"))</f>
        <v>Not Assessed</v>
      </c>
      <c r="G49" s="107" t="str">
        <f>IF(AND(H49="Not Assessed",'Inherent Risk Assessment'!$C$15=$G$4),IFERROR((E174+E236+E360+E423)/E112,"No C-RAF Controls"),
IF(AND(H49&lt;&gt;"Not Assessed",'Inherent Risk Assessment'!$C$15&lt;&gt;$G$4),IFERROR((E174+E236+E360+E423)/E112,"No C-RAF Controls"),"Not Assessed"))</f>
        <v>Not Assessed</v>
      </c>
      <c r="H49" s="107" t="str">
        <f>IF('Inherent Risk Assessment'!$C$15=$H$4,IFERROR((F174+F236+F360+F423)/F112,"No C-RAF Controls"),"Not Assessed")</f>
        <v>Not Assessed</v>
      </c>
      <c r="I49" s="48" t="str">
        <f t="shared" si="8"/>
        <v>Incomplete</v>
      </c>
      <c r="J49" s="51">
        <f t="shared" si="1"/>
        <v>0</v>
      </c>
      <c r="K49" s="51" t="str">
        <f t="shared" si="2"/>
        <v>N/A</v>
      </c>
      <c r="L49" s="2"/>
      <c r="M49" s="2"/>
      <c r="P49" s="2">
        <f t="shared" si="5"/>
        <v>0</v>
      </c>
      <c r="Q49" s="2">
        <f t="shared" si="6"/>
        <v>0</v>
      </c>
      <c r="R49" s="2">
        <f t="shared" si="7"/>
        <v>0</v>
      </c>
      <c r="S49" s="2">
        <f t="shared" si="9"/>
        <v>0</v>
      </c>
    </row>
    <row r="50" spans="1:20" ht="13.5" thickBot="1" x14ac:dyDescent="0.25">
      <c r="A50" s="151"/>
      <c r="B50" s="151"/>
      <c r="C50" s="163"/>
      <c r="D50" s="156"/>
      <c r="E50" s="39" t="s">
        <v>917</v>
      </c>
      <c r="F50" s="107" t="str">
        <f>IF(AND(G50="Not Assessed",'Inherent Risk Assessment'!$C$15=$F$4),IFERROR((D175+D237+D361+D424)/D113,"No C-RAF Controls"),
IF(AND(G50&lt;&gt;"Not Assessed",'Inherent Risk Assessment'!$C$15&lt;&gt;$F$4),IFERROR((D175+D237+D361+D424)/D113,"No C-RAF Controls"),"Not Assessed"))</f>
        <v>Not Assessed</v>
      </c>
      <c r="G50" s="107" t="str">
        <f>IF(AND(H50="Not Assessed",'Inherent Risk Assessment'!$C$15=$G$4),IFERROR((E175+E237+E361+E424)/E113,"No C-RAF Controls"),
IF(AND(H50&lt;&gt;"Not Assessed",'Inherent Risk Assessment'!$C$15&lt;&gt;$G$4),IFERROR((E175+E237+E361+E424)/E113,"No C-RAF Controls"),"Not Assessed"))</f>
        <v>Not Assessed</v>
      </c>
      <c r="H50" s="107" t="str">
        <f>IF('Inherent Risk Assessment'!$C$15=$H$4,IFERROR((F175+F237+F361+F424)/F113,"No C-RAF Controls"),"Not Assessed")</f>
        <v>Not Assessed</v>
      </c>
      <c r="I50" s="48" t="str">
        <f t="shared" si="8"/>
        <v>Incomplete</v>
      </c>
      <c r="J50" s="51">
        <f t="shared" si="1"/>
        <v>0</v>
      </c>
      <c r="K50" s="51" t="str">
        <f t="shared" si="2"/>
        <v>N/A</v>
      </c>
      <c r="L50" s="32"/>
      <c r="M50" s="32"/>
      <c r="N50" s="32"/>
      <c r="O50" s="32"/>
      <c r="P50" s="32">
        <f t="shared" si="5"/>
        <v>0</v>
      </c>
      <c r="Q50" s="32">
        <f t="shared" si="6"/>
        <v>0</v>
      </c>
      <c r="R50" s="32">
        <f t="shared" si="7"/>
        <v>0</v>
      </c>
      <c r="S50" s="32">
        <f t="shared" si="9"/>
        <v>0</v>
      </c>
    </row>
    <row r="51" spans="1:20" ht="13.5" thickBot="1" x14ac:dyDescent="0.25">
      <c r="A51" s="151"/>
      <c r="B51" s="151"/>
      <c r="C51" s="161" t="s">
        <v>922</v>
      </c>
      <c r="D51" s="155" t="str">
        <f>IF(OR(I51="Incomplete",I52="Incomplete",I53="Incomplete"),"Incomplete",IF(OR(I51="Sub-Baseline",I52="Sub-Baseline",I53="Sub-Baseline"),"Sub-Baseline",IF(OR(I51=$F$4,I52=$F$4,I53=$F$4),"Baseline",IF(OR(I51=$G$4,I52=$G$4,I53=$G$4),"Intermediate",IF(OR(I51=$H$4,I52=$H$4,I53=$H$4),"Advanced",IF(OR(I51=$N$6,I52=$N$6,I53=$N$6),"Assessed N/A","Invalid"))))))</f>
        <v>Incomplete</v>
      </c>
      <c r="E51" s="33" t="s">
        <v>923</v>
      </c>
      <c r="F51" s="107" t="str">
        <f>IF(AND(G51="Not Assessed",'Inherent Risk Assessment'!$C$15=$F$4),IFERROR((D176+D238+D362+D425)/D114,"No C-RAF Controls"),
IF(AND(G51&lt;&gt;"Not Assessed",'Inherent Risk Assessment'!$C$15&lt;&gt;$F$4),IFERROR((D176+D238+D362+D425)/D114,"No C-RAF Controls"),"Not Assessed"))</f>
        <v>Not Assessed</v>
      </c>
      <c r="G51" s="107" t="str">
        <f>IF(AND(H51="Not Assessed",'Inherent Risk Assessment'!$C$15=$G$4),IFERROR((E176+E238+E362+E425)/E114,"No C-RAF Controls"),
IF(AND(H51&lt;&gt;"Not Assessed",'Inherent Risk Assessment'!$C$15&lt;&gt;$G$4),IFERROR((E176+E238+E362+E425)/E114,"No C-RAF Controls"),"Not Assessed"))</f>
        <v>Not Assessed</v>
      </c>
      <c r="H51" s="107" t="str">
        <f>IF('Inherent Risk Assessment'!$C$15=$H$4,IFERROR((F176+F238+F362+F425)/F114,"No C-RAF Controls"),"Not Assessed")</f>
        <v>Not Assessed</v>
      </c>
      <c r="I51" s="48" t="str">
        <f t="shared" si="8"/>
        <v>Incomplete</v>
      </c>
      <c r="J51" s="51">
        <f t="shared" si="1"/>
        <v>0</v>
      </c>
      <c r="K51" s="51">
        <f t="shared" si="2"/>
        <v>0</v>
      </c>
      <c r="L51" s="29"/>
      <c r="M51" s="29"/>
      <c r="N51" s="29"/>
      <c r="O51" s="29"/>
      <c r="P51" s="29">
        <f t="shared" si="5"/>
        <v>0</v>
      </c>
      <c r="Q51" s="29">
        <f t="shared" si="6"/>
        <v>0</v>
      </c>
      <c r="R51" s="29">
        <f t="shared" si="7"/>
        <v>0</v>
      </c>
      <c r="S51" s="29">
        <f t="shared" si="9"/>
        <v>0</v>
      </c>
    </row>
    <row r="52" spans="1:20" ht="13.5" thickBot="1" x14ac:dyDescent="0.25">
      <c r="A52" s="151"/>
      <c r="B52" s="151"/>
      <c r="C52" s="162"/>
      <c r="D52" s="160"/>
      <c r="E52" s="34" t="s">
        <v>928</v>
      </c>
      <c r="F52" s="107" t="str">
        <f>IF(AND(G52="Not Assessed",'Inherent Risk Assessment'!$C$15=$F$4),IFERROR((D177+D239+D363+D426)/D115,"No C-RAF Controls"),
IF(AND(G52&lt;&gt;"Not Assessed",'Inherent Risk Assessment'!$C$15&lt;&gt;$F$4),IFERROR((D177+D239+D363+D426)/D115,"No C-RAF Controls"),"Not Assessed"))</f>
        <v>Not Assessed</v>
      </c>
      <c r="G52" s="107" t="str">
        <f>IF(AND(H52="Not Assessed",'Inherent Risk Assessment'!$C$15=$G$4),IFERROR((E177+E239+E363+E426)/E115,"No C-RAF Controls"),
IF(AND(H52&lt;&gt;"Not Assessed",'Inherent Risk Assessment'!$C$15&lt;&gt;$G$4),IFERROR((E177+E239+E363+E426)/E115,"No C-RAF Controls"),"Not Assessed"))</f>
        <v>Not Assessed</v>
      </c>
      <c r="H52" s="107" t="str">
        <f>IF('Inherent Risk Assessment'!$C$15=$H$4,IFERROR((F177+F239+F363+F426)/F115,"No C-RAF Controls"),"Not Assessed")</f>
        <v>Not Assessed</v>
      </c>
      <c r="I52" s="48" t="str">
        <f t="shared" si="8"/>
        <v>Incomplete</v>
      </c>
      <c r="J52" s="51">
        <f t="shared" si="1"/>
        <v>0</v>
      </c>
      <c r="K52" s="51" t="str">
        <f t="shared" si="2"/>
        <v>N/A</v>
      </c>
      <c r="L52" s="2"/>
      <c r="M52" s="2"/>
      <c r="P52" s="2">
        <f t="shared" si="5"/>
        <v>0</v>
      </c>
      <c r="Q52" s="2">
        <f t="shared" si="6"/>
        <v>0</v>
      </c>
      <c r="R52" s="2">
        <f t="shared" si="7"/>
        <v>0</v>
      </c>
      <c r="S52" s="2">
        <f t="shared" si="9"/>
        <v>0</v>
      </c>
    </row>
    <row r="53" spans="1:20" ht="13.5" thickBot="1" x14ac:dyDescent="0.25">
      <c r="A53" s="151"/>
      <c r="B53" s="151"/>
      <c r="C53" s="163"/>
      <c r="D53" s="156"/>
      <c r="E53" s="39" t="s">
        <v>939</v>
      </c>
      <c r="F53" s="107" t="str">
        <f>IF(AND(G53="Not Assessed",'Inherent Risk Assessment'!$C$15=$F$4),IFERROR((D178+D240+D364+D427)/D116,"No C-RAF Controls"),
IF(AND(G53&lt;&gt;"Not Assessed",'Inherent Risk Assessment'!$C$15&lt;&gt;$F$4),IFERROR((D178+D240+D364+D427)/D116,"No C-RAF Controls"),"Not Assessed"))</f>
        <v>Not Assessed</v>
      </c>
      <c r="G53" s="107" t="str">
        <f>IF(AND(H53="Not Assessed",'Inherent Risk Assessment'!$C$15=$G$4),IFERROR((E178+E240+E364+E427)/E116,"No C-RAF Controls"),
IF(AND(H53&lt;&gt;"Not Assessed",'Inherent Risk Assessment'!$C$15&lt;&gt;$G$4),IFERROR((E178+E240+E364+E427)/E116,"No C-RAF Controls"),"Not Assessed"))</f>
        <v>Not Assessed</v>
      </c>
      <c r="H53" s="107" t="str">
        <f>IF('Inherent Risk Assessment'!$C$15=$H$4,IFERROR((F178+F240+F364+F427)/F116,"No C-RAF Controls"),"Not Assessed")</f>
        <v>Not Assessed</v>
      </c>
      <c r="I53" s="48" t="str">
        <f t="shared" si="8"/>
        <v>Incomplete</v>
      </c>
      <c r="J53" s="51">
        <f t="shared" si="1"/>
        <v>0</v>
      </c>
      <c r="K53" s="51" t="str">
        <f t="shared" si="2"/>
        <v>N/A</v>
      </c>
      <c r="L53" s="32"/>
      <c r="M53" s="32"/>
      <c r="N53" s="32"/>
      <c r="O53" s="32"/>
      <c r="P53" s="32">
        <f t="shared" si="5"/>
        <v>0</v>
      </c>
      <c r="Q53" s="32">
        <f t="shared" si="6"/>
        <v>0</v>
      </c>
      <c r="R53" s="32">
        <f t="shared" si="7"/>
        <v>0</v>
      </c>
      <c r="S53" s="32">
        <f t="shared" si="9"/>
        <v>0</v>
      </c>
      <c r="T53" s="25"/>
    </row>
    <row r="54" spans="1:20" ht="13.5" thickBot="1" x14ac:dyDescent="0.25">
      <c r="A54" s="151"/>
      <c r="B54" s="151"/>
      <c r="C54" s="153" t="s">
        <v>946</v>
      </c>
      <c r="D54" s="155" t="str">
        <f>IF(OR(I54="Incomplete",I55="Incomplete"),"Incomplete",IF(OR(I54="Sub-Baseline",I55="Sub-Baseline"),"Sub-Baseline",IF(OR(I54=$F$4,I55=$F$4),"Baseline",IF(OR(I54=$G$4,I55=$G$4),"Intermediate",IF(OR(I54=$H$4,I55=$H$4),"Advanced",IF(OR(I54=$N$6,I55=$N$6),"Assessed N/A","Invalid"))))))</f>
        <v>Incomplete</v>
      </c>
      <c r="E54" s="33" t="s">
        <v>947</v>
      </c>
      <c r="F54" s="107" t="str">
        <f>IF(AND(G54="Not Assessed",'Inherent Risk Assessment'!$C$15=$F$4),IFERROR((D179+D241+D365+D428)/D117,"No C-RAF Controls"),
IF(AND(G54&lt;&gt;"Not Assessed",'Inherent Risk Assessment'!$C$15&lt;&gt;$F$4),IFERROR((D179+D241+D365+D428)/D117,"No C-RAF Controls"),"Not Assessed"))</f>
        <v>Not Assessed</v>
      </c>
      <c r="G54" s="107" t="str">
        <f>IF(AND(H54="Not Assessed",'Inherent Risk Assessment'!$C$15=$G$4),IFERROR((E179+E241+E365+E428)/E117,"No C-RAF Controls"),
IF(AND(H54&lt;&gt;"Not Assessed",'Inherent Risk Assessment'!$C$15&lt;&gt;$G$4),IFERROR((E179+E241+E365+E428)/E117,"No C-RAF Controls"),"Not Assessed"))</f>
        <v>Not Assessed</v>
      </c>
      <c r="H54" s="107" t="str">
        <f>IF('Inherent Risk Assessment'!$C$15=$H$4,IFERROR((F179+F241+F365+F428)/F117,"No C-RAF Controls"),"Not Assessed")</f>
        <v>Not Assessed</v>
      </c>
      <c r="I54" s="48" t="str">
        <f t="shared" si="8"/>
        <v>Incomplete</v>
      </c>
      <c r="J54" s="51">
        <f t="shared" si="1"/>
        <v>0</v>
      </c>
      <c r="K54" s="51">
        <f t="shared" si="2"/>
        <v>0</v>
      </c>
      <c r="L54" s="29"/>
      <c r="M54" s="29"/>
      <c r="N54" s="29"/>
      <c r="O54" s="29"/>
      <c r="P54" s="29">
        <f t="shared" si="5"/>
        <v>0</v>
      </c>
      <c r="Q54" s="29">
        <f t="shared" si="6"/>
        <v>0</v>
      </c>
      <c r="R54" s="29">
        <f t="shared" si="7"/>
        <v>0</v>
      </c>
      <c r="S54" s="29">
        <f t="shared" si="9"/>
        <v>0</v>
      </c>
    </row>
    <row r="55" spans="1:20" ht="13.5" thickBot="1" x14ac:dyDescent="0.25">
      <c r="A55" s="152"/>
      <c r="B55" s="152"/>
      <c r="C55" s="154"/>
      <c r="D55" s="156"/>
      <c r="E55" s="39" t="s">
        <v>962</v>
      </c>
      <c r="F55" s="107" t="str">
        <f>IF(AND(G55="Not Assessed",'Inherent Risk Assessment'!$C$15=$F$4),IFERROR((D180+D242+D366+D429)/D118,"No C-RAF Controls"),
IF(AND(G55&lt;&gt;"Not Assessed",'Inherent Risk Assessment'!$C$15&lt;&gt;$F$4),IFERROR((D180+D242+D366+D429)/D118,"No C-RAF Controls"),"Not Assessed"))</f>
        <v>Not Assessed</v>
      </c>
      <c r="G55" s="107" t="str">
        <f>IF(AND(H55="Not Assessed",'Inherent Risk Assessment'!$C$15=$G$4),IFERROR((E180+E242+E366+E429)/E118,"No C-RAF Controls"),
IF(AND(H55&lt;&gt;"Not Assessed",'Inherent Risk Assessment'!$C$15&lt;&gt;$G$4),IFERROR((E180+E242+E366+E429)/E118,"No C-RAF Controls"),"Not Assessed"))</f>
        <v>Not Assessed</v>
      </c>
      <c r="H55" s="107" t="str">
        <f>IF('Inherent Risk Assessment'!$C$15=$H$4,IFERROR((F180+F242+F366+F429)/F118,"No C-RAF Controls"),"Not Assessed")</f>
        <v>Not Assessed</v>
      </c>
      <c r="I55" s="48" t="str">
        <f t="shared" si="8"/>
        <v>Incomplete</v>
      </c>
      <c r="J55" s="51">
        <f t="shared" si="1"/>
        <v>0</v>
      </c>
      <c r="K55" s="51" t="str">
        <f t="shared" si="2"/>
        <v>N/A</v>
      </c>
      <c r="L55" s="32"/>
      <c r="M55" s="32"/>
      <c r="N55" s="32"/>
      <c r="O55" s="32"/>
      <c r="P55" s="32">
        <f t="shared" si="5"/>
        <v>0</v>
      </c>
      <c r="Q55" s="32">
        <f t="shared" si="6"/>
        <v>0</v>
      </c>
      <c r="R55" s="32">
        <f t="shared" si="7"/>
        <v>0</v>
      </c>
      <c r="S55" s="32">
        <f t="shared" si="9"/>
        <v>0</v>
      </c>
    </row>
    <row r="56" spans="1:20" ht="13.5" thickBot="1" x14ac:dyDescent="0.25">
      <c r="A56" s="165" t="s">
        <v>977</v>
      </c>
      <c r="B56" s="165" t="str">
        <f>IF(OR(D56="Incomplete",D57="Incomplete"),"Incomplete",IF(OR(D56="Sub-Baseline",D57="Sub-Baseline"),"Sub-Baseline",IF(OR(D56=$F$4,D57=$F$4),"Baseline",IF(OR(D56=$G$4,D56=$G$4),"Intermediate",IF(OR(D56=$H$4,D57=$H$4),"Advanced",IF(OR(D56=$N$6,D57=$N$6),"Assessed N/A","Invalid"))))))</f>
        <v>Incomplete</v>
      </c>
      <c r="C56" s="46" t="s">
        <v>978</v>
      </c>
      <c r="D56" s="45" t="str">
        <f>IF(OR(I56="Incomplete"),"Incomplete",IF(OR(I56="Sub-Baseline"),"Sub-Baseline",IF(OR(I56=$F$4),"Baseline",IF(OR(I56=$G$4),"Intermediate",IF(OR(I56=$H$4),"Advanced",IF(OR(I56=$N$6),"Assessed N/A","Invalid"))))))</f>
        <v>Incomplete</v>
      </c>
      <c r="E56" s="41" t="s">
        <v>979</v>
      </c>
      <c r="F56" s="107" t="str">
        <f>IF(AND(G56="Not Assessed",'Inherent Risk Assessment'!$C$15=$F$4),IFERROR((D181+D243+D367+D430)/D119,"No C-RAF Controls"),
IF(AND(G56&lt;&gt;"Not Assessed",'Inherent Risk Assessment'!$C$15&lt;&gt;$F$4),IFERROR((D181+D243+D367+D430)/D119,"No C-RAF Controls"),"Not Assessed"))</f>
        <v>Not Assessed</v>
      </c>
      <c r="G56" s="107" t="str">
        <f>IF(AND(H56="Not Assessed",'Inherent Risk Assessment'!$C$15=$G$4),IFERROR((E181+E243+E367+E430)/E119,"No C-RAF Controls"),
IF(AND(H56&lt;&gt;"Not Assessed",'Inherent Risk Assessment'!$C$15&lt;&gt;$G$4),IFERROR((E181+E243+E367+E430)/E119,"No C-RAF Controls"),"Not Assessed"))</f>
        <v>Not Assessed</v>
      </c>
      <c r="H56" s="107" t="str">
        <f>IF('Inherent Risk Assessment'!$C$15=$H$4,IFERROR((F181+F243+F367+F430)/F119,"No C-RAF Controls"),"Not Assessed")</f>
        <v>Not Assessed</v>
      </c>
      <c r="I56" s="48" t="str">
        <f t="shared" si="8"/>
        <v>Incomplete</v>
      </c>
      <c r="J56" s="51">
        <f t="shared" si="1"/>
        <v>0</v>
      </c>
      <c r="K56" s="51">
        <f t="shared" si="2"/>
        <v>0</v>
      </c>
      <c r="L56" s="52"/>
      <c r="M56" s="52"/>
      <c r="N56" s="52"/>
      <c r="O56" s="52"/>
      <c r="P56" s="52">
        <f t="shared" si="5"/>
        <v>0</v>
      </c>
      <c r="Q56" s="52">
        <f t="shared" si="6"/>
        <v>0</v>
      </c>
      <c r="R56" s="52">
        <f t="shared" si="7"/>
        <v>0</v>
      </c>
      <c r="S56" s="52">
        <f t="shared" si="9"/>
        <v>0</v>
      </c>
    </row>
    <row r="57" spans="1:20" ht="13.5" thickBot="1" x14ac:dyDescent="0.25">
      <c r="A57" s="166"/>
      <c r="B57" s="166"/>
      <c r="C57" s="161" t="s">
        <v>998</v>
      </c>
      <c r="D57" s="155" t="str">
        <f>IF(OR(I57="Incomplete",I58="Incomplete"),"Incomplete",IF(OR(I57="Sub-Baseline",I58="Sub-Baseline"),"Sub-Baseline",IF(OR(I57=$F$4,I58=$F$4),"Baseline",IF(OR(I57=$G$4,I58=$G$4),"Intermediate",IF(OR(I57=$H$4,I58=$H$4),"Advanced",IF(OR(I57=$N$6,I58=$N$6),"Assessed N/A","Invalid"))))))</f>
        <v>Incomplete</v>
      </c>
      <c r="E57" s="33" t="s">
        <v>999</v>
      </c>
      <c r="F57" s="107" t="str">
        <f>IF(AND(G57="Not Assessed",'Inherent Risk Assessment'!$C$15=$F$4),IFERROR((D182+D244+D368+D431)/D120,"No C-RAF Controls"),
IF(AND(G57&lt;&gt;"Not Assessed",'Inherent Risk Assessment'!$C$15&lt;&gt;$F$4),IFERROR((D182+D244+D368+D431)/D120,"No C-RAF Controls"),"Not Assessed"))</f>
        <v>Not Assessed</v>
      </c>
      <c r="G57" s="107" t="str">
        <f>IF(AND(H57="Not Assessed",'Inherent Risk Assessment'!$C$15=$G$4),IFERROR((E182+E244+E368+E431)/E120,"No C-RAF Controls"),
IF(AND(H57&lt;&gt;"Not Assessed",'Inherent Risk Assessment'!$C$15&lt;&gt;$G$4),IFERROR((E182+E244+E368+E431)/E120,"No C-RAF Controls"),"Not Assessed"))</f>
        <v>Not Assessed</v>
      </c>
      <c r="H57" s="107" t="str">
        <f>IF('Inherent Risk Assessment'!$C$15=$H$4,IFERROR((F182+F244+F368+F431)/F120,"No C-RAF Controls"),"Not Assessed")</f>
        <v>Not Assessed</v>
      </c>
      <c r="I57" s="48" t="str">
        <f t="shared" si="8"/>
        <v>Incomplete</v>
      </c>
      <c r="J57" s="51">
        <f t="shared" si="1"/>
        <v>0</v>
      </c>
      <c r="K57" s="51">
        <f t="shared" si="2"/>
        <v>0</v>
      </c>
      <c r="L57" s="29"/>
      <c r="M57" s="29"/>
      <c r="N57" s="29"/>
      <c r="O57" s="29"/>
      <c r="P57" s="29">
        <f t="shared" si="5"/>
        <v>0</v>
      </c>
      <c r="Q57" s="29">
        <f t="shared" si="6"/>
        <v>0</v>
      </c>
      <c r="R57" s="29">
        <f t="shared" si="7"/>
        <v>0</v>
      </c>
      <c r="S57" s="29">
        <f t="shared" si="9"/>
        <v>0</v>
      </c>
    </row>
    <row r="58" spans="1:20" ht="13.5" thickBot="1" x14ac:dyDescent="0.25">
      <c r="A58" s="167"/>
      <c r="B58" s="167"/>
      <c r="C58" s="163"/>
      <c r="D58" s="156"/>
      <c r="E58" s="39" t="s">
        <v>1004</v>
      </c>
      <c r="F58" s="107" t="str">
        <f>IF(AND(G58="Not Assessed",'Inherent Risk Assessment'!$C$15=$F$4),IFERROR((D183+D245+D369+D432)/D121,"No C-RAF Controls"),
IF(AND(G58&lt;&gt;"Not Assessed",'Inherent Risk Assessment'!$C$15&lt;&gt;$F$4),IFERROR((D183+D245+D369+D432)/D121,"No C-RAF Controls"),"Not Assessed"))</f>
        <v>Not Assessed</v>
      </c>
      <c r="G58" s="107" t="str">
        <f>IF(AND(H58="Not Assessed",'Inherent Risk Assessment'!$C$15=$G$4),IFERROR((E183+E245+E369+E432)/E121,"No C-RAF Controls"),
IF(AND(H58&lt;&gt;"Not Assessed",'Inherent Risk Assessment'!$C$15&lt;&gt;$G$4),IFERROR((E183+E245+E369+E432)/E121,"No C-RAF Controls"),"Not Assessed"))</f>
        <v>Not Assessed</v>
      </c>
      <c r="H58" s="107" t="str">
        <f>IF('Inherent Risk Assessment'!$C$15=$H$4,IFERROR((F183+F245+F369+F432)/F121,"No C-RAF Controls"),"Not Assessed")</f>
        <v>Not Assessed</v>
      </c>
      <c r="I58" s="48" t="str">
        <f t="shared" si="8"/>
        <v>Incomplete</v>
      </c>
      <c r="J58" s="51">
        <f t="shared" si="1"/>
        <v>0</v>
      </c>
      <c r="K58" s="51" t="str">
        <f t="shared" si="2"/>
        <v>N/A</v>
      </c>
      <c r="L58" s="32"/>
      <c r="M58" s="32"/>
      <c r="N58" s="32"/>
      <c r="O58" s="32"/>
      <c r="P58" s="32">
        <f t="shared" si="5"/>
        <v>0</v>
      </c>
      <c r="Q58" s="32">
        <f t="shared" si="6"/>
        <v>0</v>
      </c>
      <c r="R58" s="32">
        <f t="shared" si="7"/>
        <v>0</v>
      </c>
      <c r="S58" s="32">
        <f t="shared" si="9"/>
        <v>0</v>
      </c>
    </row>
    <row r="59" spans="1:20" ht="13.5" thickBot="1" x14ac:dyDescent="0.25">
      <c r="A59" s="165" t="s">
        <v>1019</v>
      </c>
      <c r="B59" s="165" t="str">
        <f>IF(OR(D59="Incomplete",D60="Incomplete",D62="Incomplete"),"Incomplete",IF(OR(D59="Sub-Baseline",D60="Sub-Baseline",D62="Sub-Baseline"),"Sub-Baseline",IF(OR(D59=$F$4,D60=$F$4,D62=$F$4),"Baseline",IF(OR(D59=$G$4,D60=$G$4,D62=$G$4),"Intermediate",IF(OR(D59=$H$4,D60=$H$4,D62=$H$4),"Advanced",IF(OR(D59=$N$6,D60=$N$6,D62=$N$6),"Assessed N/A","Invalid"))))))</f>
        <v>Incomplete</v>
      </c>
      <c r="C59" s="46" t="s">
        <v>1020</v>
      </c>
      <c r="D59" s="45" t="str">
        <f>IF(OR(I59="Incomplete"),"Incomplete",IF(OR(I59="Sub-Baseline"),"Sub-Baseline",IF(OR(I59=$F$4),"Baseline",IF(OR(I59=$G$4),"Intermediate",IF(OR(I59=$H$4),"Advanced",IF(OR(I59=$N$6),"Assessed N/A","Invalid"))))))</f>
        <v>Incomplete</v>
      </c>
      <c r="E59" s="41" t="s">
        <v>1020</v>
      </c>
      <c r="F59" s="107" t="str">
        <f>IF(AND(G59="Not Assessed",'Inherent Risk Assessment'!$C$15=$F$4),IFERROR((D184+D246+D370+D433)/D122,"No C-RAF Controls"),
IF(AND(G59&lt;&gt;"Not Assessed",'Inherent Risk Assessment'!$C$15&lt;&gt;$F$4),IFERROR((D184+D246+D370+D433)/D122,"No C-RAF Controls"),"Not Assessed"))</f>
        <v>Not Assessed</v>
      </c>
      <c r="G59" s="107" t="str">
        <f>IF(AND(H59="Not Assessed",'Inherent Risk Assessment'!$C$15=$G$4),IFERROR((E184+E246+E370+E433)/E122,"No C-RAF Controls"),
IF(AND(H59&lt;&gt;"Not Assessed",'Inherent Risk Assessment'!$C$15&lt;&gt;$G$4),IFERROR((E184+E246+E370+E433)/E122,"No C-RAF Controls"),"Not Assessed"))</f>
        <v>Not Assessed</v>
      </c>
      <c r="H59" s="107" t="str">
        <f>IF('Inherent Risk Assessment'!$C$15=$H$4,IFERROR((F184+F246+F370+F433)/F122,"No C-RAF Controls"),"Not Assessed")</f>
        <v>Not Assessed</v>
      </c>
      <c r="I59" s="48" t="str">
        <f t="shared" si="8"/>
        <v>Incomplete</v>
      </c>
      <c r="J59" s="51">
        <f t="shared" si="1"/>
        <v>0</v>
      </c>
      <c r="K59" s="51">
        <f t="shared" si="2"/>
        <v>0</v>
      </c>
      <c r="L59" s="52"/>
      <c r="M59" s="52"/>
      <c r="N59" s="52"/>
      <c r="O59" s="52"/>
      <c r="P59" s="52">
        <f t="shared" si="5"/>
        <v>0</v>
      </c>
      <c r="Q59" s="52">
        <f t="shared" si="6"/>
        <v>0</v>
      </c>
      <c r="R59" s="52">
        <f t="shared" si="7"/>
        <v>0</v>
      </c>
      <c r="S59" s="52">
        <f t="shared" si="9"/>
        <v>0</v>
      </c>
    </row>
    <row r="60" spans="1:20" ht="13.5" thickBot="1" x14ac:dyDescent="0.25">
      <c r="A60" s="166"/>
      <c r="B60" s="166"/>
      <c r="C60" s="161" t="s">
        <v>1043</v>
      </c>
      <c r="D60" s="155" t="str">
        <f>IF(OR(I60="Incomplete",I61="Incomplete"),"Incomplete",IF(OR(I60="Sub-Baseline",I61="Sub-Baseline"),"Sub-Baseline",IF(OR(I60=$F$4,I61=$F$4),"Baseline",IF(OR(I60=$G$4,I61=$G$4),"Intermediate",IF(OR(I60=$H$4,I61=$H$4),"Advanced",IF(OR(I60=$N$6,I61=$N$6),"Assessed N/A","Invalid"))))))</f>
        <v>Incomplete</v>
      </c>
      <c r="E60" s="33" t="s">
        <v>1044</v>
      </c>
      <c r="F60" s="107" t="str">
        <f>IF(AND(G60="Not Assessed",'Inherent Risk Assessment'!$C$15=$F$4),IFERROR((D185+D247+D371+D434)/D123,"No C-RAF Controls"),
IF(AND(G60&lt;&gt;"Not Assessed",'Inherent Risk Assessment'!$C$15&lt;&gt;$F$4),IFERROR((D185+D247+D371+D434)/D123,"No C-RAF Controls"),"Not Assessed"))</f>
        <v>Not Assessed</v>
      </c>
      <c r="G60" s="107" t="str">
        <f>IF(AND(H60="Not Assessed",'Inherent Risk Assessment'!$C$15=$G$4),IFERROR((E185+E247+E371+E434)/E123,"No C-RAF Controls"),
IF(AND(H60&lt;&gt;"Not Assessed",'Inherent Risk Assessment'!$C$15&lt;&gt;$G$4),IFERROR((E185+E247+E371+E434)/E123,"No C-RAF Controls"),"Not Assessed"))</f>
        <v>Not Assessed</v>
      </c>
      <c r="H60" s="107" t="str">
        <f>IF('Inherent Risk Assessment'!$C$15=$H$4,IFERROR((F185+F247+F371+F434)/F123,"No C-RAF Controls"),"Not Assessed")</f>
        <v>Not Assessed</v>
      </c>
      <c r="I60" s="48" t="str">
        <f t="shared" si="8"/>
        <v>Incomplete</v>
      </c>
      <c r="J60" s="51">
        <f t="shared" si="1"/>
        <v>0</v>
      </c>
      <c r="K60" s="51">
        <f t="shared" si="2"/>
        <v>0</v>
      </c>
      <c r="L60" s="29"/>
      <c r="M60" s="29"/>
      <c r="N60" s="29"/>
      <c r="O60" s="29"/>
      <c r="P60" s="29">
        <f t="shared" si="5"/>
        <v>0</v>
      </c>
      <c r="Q60" s="29">
        <f t="shared" si="6"/>
        <v>0</v>
      </c>
      <c r="R60" s="29">
        <f t="shared" si="7"/>
        <v>0</v>
      </c>
      <c r="S60" s="29">
        <f t="shared" si="9"/>
        <v>0</v>
      </c>
    </row>
    <row r="61" spans="1:20" ht="13.5" thickBot="1" x14ac:dyDescent="0.25">
      <c r="A61" s="166"/>
      <c r="B61" s="166"/>
      <c r="C61" s="163"/>
      <c r="D61" s="156"/>
      <c r="E61" s="39" t="s">
        <v>1059</v>
      </c>
      <c r="F61" s="107" t="str">
        <f>IF(AND(G61="Not Assessed",'Inherent Risk Assessment'!$C$15=$F$4),IFERROR((D186+D248+D372+D435)/D124,"No C-RAF Controls"),
IF(AND(G61&lt;&gt;"Not Assessed",'Inherent Risk Assessment'!$C$15&lt;&gt;$F$4),IFERROR((D186+D248+D372+D435)/D124,"No C-RAF Controls"),"Not Assessed"))</f>
        <v>Not Assessed</v>
      </c>
      <c r="G61" s="107" t="str">
        <f>IF(AND(H61="Not Assessed",'Inherent Risk Assessment'!$C$15=$G$4),IFERROR((E186+E248+E372+E435)/E124,"No C-RAF Controls"),
IF(AND(H61&lt;&gt;"Not Assessed",'Inherent Risk Assessment'!$C$15&lt;&gt;$G$4),IFERROR((E186+E248+E372+E435)/E124,"No C-RAF Controls"),"Not Assessed"))</f>
        <v>Not Assessed</v>
      </c>
      <c r="H61" s="107" t="str">
        <f>IF('Inherent Risk Assessment'!$C$15=$H$4,IFERROR((F186+F248+F372+F435)/F124,"No C-RAF Controls"),"Not Assessed")</f>
        <v>Not Assessed</v>
      </c>
      <c r="I61" s="48" t="str">
        <f t="shared" si="8"/>
        <v>Incomplete</v>
      </c>
      <c r="J61" s="51">
        <f t="shared" si="1"/>
        <v>0</v>
      </c>
      <c r="K61" s="51" t="str">
        <f t="shared" si="2"/>
        <v>N/A</v>
      </c>
      <c r="L61" s="32"/>
      <c r="M61" s="32"/>
      <c r="N61" s="32"/>
      <c r="O61" s="32"/>
      <c r="P61" s="32">
        <f t="shared" si="5"/>
        <v>0</v>
      </c>
      <c r="Q61" s="32">
        <f t="shared" si="6"/>
        <v>0</v>
      </c>
      <c r="R61" s="32">
        <f t="shared" si="7"/>
        <v>0</v>
      </c>
      <c r="S61" s="32">
        <f t="shared" si="9"/>
        <v>0</v>
      </c>
    </row>
    <row r="62" spans="1:20" ht="13.5" thickBot="1" x14ac:dyDescent="0.25">
      <c r="A62" s="167"/>
      <c r="B62" s="167"/>
      <c r="C62" s="47" t="s">
        <v>1064</v>
      </c>
      <c r="D62" s="45" t="str">
        <f>IF(OR(I62="Incomplete"),"Incomplete",IF(OR(I62="Sub-Baseline"),"Sub-Baseline",IF(OR(I62=$F$4),"Baseline",IF(OR(I62=$G$4),"Intermediate",IF(OR(I62=$H$4),"Advanced",IF(OR(I62=$N$6),"Assessed N/A","Invalid"))))))</f>
        <v>Incomplete</v>
      </c>
      <c r="E62" s="41" t="s">
        <v>1065</v>
      </c>
      <c r="F62" s="107" t="str">
        <f>IF(AND(G62="Not Assessed",'Inherent Risk Assessment'!$C$15=$F$4),IFERROR((D187+D249+D373+D436)/D125,"No C-RAF Controls"),
IF(AND(G62&lt;&gt;"Not Assessed",'Inherent Risk Assessment'!$C$15&lt;&gt;$F$4),IFERROR((D187+D249+D373+D436)/D125,"No C-RAF Controls"),"Not Assessed"))</f>
        <v>Not Assessed</v>
      </c>
      <c r="G62" s="107" t="str">
        <f>IF(AND(H62="Not Assessed",'Inherent Risk Assessment'!$C$15=$G$4),IFERROR((E187+E249+E373+E436)/E125,"No C-RAF Controls"),
IF(AND(H62&lt;&gt;"Not Assessed",'Inherent Risk Assessment'!$C$15&lt;&gt;$G$4),IFERROR((E187+E249+E373+E436)/E125,"No C-RAF Controls"),"Not Assessed"))</f>
        <v>Not Assessed</v>
      </c>
      <c r="H62" s="107" t="str">
        <f>IF('Inherent Risk Assessment'!$C$15=$H$4,IFERROR((F187+F249+F373+F436)/F125,"No C-RAF Controls"),"Not Assessed")</f>
        <v>Not Assessed</v>
      </c>
      <c r="I62" s="48" t="str">
        <f t="shared" si="8"/>
        <v>Incomplete</v>
      </c>
      <c r="J62" s="51">
        <f t="shared" si="1"/>
        <v>0</v>
      </c>
      <c r="K62" s="51">
        <f t="shared" si="2"/>
        <v>0</v>
      </c>
      <c r="L62" s="52"/>
      <c r="M62" s="52"/>
      <c r="N62" s="52"/>
      <c r="O62" s="52"/>
      <c r="P62" s="52">
        <f t="shared" si="5"/>
        <v>0</v>
      </c>
      <c r="Q62" s="52">
        <f t="shared" si="6"/>
        <v>0</v>
      </c>
      <c r="R62" s="52">
        <f t="shared" si="7"/>
        <v>0</v>
      </c>
      <c r="S62" s="52">
        <f t="shared" si="9"/>
        <v>0</v>
      </c>
    </row>
    <row r="63" spans="1:20" ht="13.5" thickBot="1" x14ac:dyDescent="0.25">
      <c r="A63" s="13"/>
      <c r="B63" s="13"/>
      <c r="C63" s="13"/>
      <c r="D63" s="13"/>
      <c r="E63" s="13"/>
      <c r="F63" s="14"/>
      <c r="G63" s="14"/>
      <c r="H63" s="14"/>
      <c r="I63" s="15"/>
      <c r="J63" s="51" t="str">
        <f t="shared" si="1"/>
        <v>N/A</v>
      </c>
      <c r="K63" s="51" t="str">
        <f t="shared" si="2"/>
        <v>N/A</v>
      </c>
    </row>
    <row r="64" spans="1:20" ht="13.5" hidden="1" thickBot="1" x14ac:dyDescent="0.25">
      <c r="A64" s="2" t="s">
        <v>1095</v>
      </c>
      <c r="J64" s="51" t="str">
        <f t="shared" si="1"/>
        <v>N/A</v>
      </c>
      <c r="K64" s="51" t="str">
        <f t="shared" si="2"/>
        <v>N/A</v>
      </c>
    </row>
    <row r="65" spans="1:13" ht="13.5" hidden="1" thickBot="1" x14ac:dyDescent="0.25">
      <c r="A65" s="1" t="s">
        <v>1096</v>
      </c>
      <c r="B65" s="1"/>
      <c r="C65" s="1"/>
      <c r="D65" s="1"/>
      <c r="E65" s="1"/>
      <c r="F65" s="1"/>
      <c r="J65" s="51" t="str">
        <f t="shared" si="1"/>
        <v>N/A</v>
      </c>
      <c r="K65" s="51" t="str">
        <f t="shared" si="2"/>
        <v>N/A</v>
      </c>
      <c r="L65" s="2"/>
      <c r="M65" s="2"/>
    </row>
    <row r="66" spans="1:13" ht="13.5" hidden="1" thickBot="1" x14ac:dyDescent="0.25">
      <c r="A66" s="2" t="s">
        <v>1097</v>
      </c>
      <c r="D66" s="164" t="s">
        <v>1098</v>
      </c>
      <c r="E66" s="164"/>
      <c r="F66" s="164"/>
      <c r="J66" s="51" t="str">
        <f t="shared" si="1"/>
        <v>N/A</v>
      </c>
      <c r="K66" s="51" t="str">
        <f t="shared" si="2"/>
        <v>N/A</v>
      </c>
      <c r="L66" s="2"/>
      <c r="M66" s="2"/>
    </row>
    <row r="67" spans="1:13" ht="13.5" hidden="1" thickBot="1" x14ac:dyDescent="0.25">
      <c r="A67" s="13" t="s">
        <v>251</v>
      </c>
      <c r="B67" s="13" t="s">
        <v>252</v>
      </c>
      <c r="C67" s="13" t="s">
        <v>253</v>
      </c>
      <c r="D67" s="16" t="s">
        <v>23</v>
      </c>
      <c r="E67" s="16" t="s">
        <v>24</v>
      </c>
      <c r="F67" s="16" t="s">
        <v>25</v>
      </c>
      <c r="G67" s="16" t="s">
        <v>1099</v>
      </c>
      <c r="J67" s="51" t="str">
        <f t="shared" si="1"/>
        <v>N/A</v>
      </c>
      <c r="K67" s="51">
        <f t="shared" si="2"/>
        <v>1</v>
      </c>
      <c r="L67" s="2"/>
      <c r="M67" s="2"/>
    </row>
    <row r="68" spans="1:13" ht="13.5" hidden="1" thickBot="1" x14ac:dyDescent="0.25">
      <c r="A68" s="28" t="s">
        <v>259</v>
      </c>
      <c r="B68" s="35" t="s">
        <v>260</v>
      </c>
      <c r="C68" s="33" t="s">
        <v>261</v>
      </c>
      <c r="D68" s="17">
        <f>COUNTIFS('Target Maturity Assessment'!$A$3:$A$368,$A$68,'Target Maturity Assessment'!$B$3:$B$368,$B68,'Target Maturity Assessment'!$C$3:$C$368,$C68,'Target Maturity Assessment'!$D$3:$D$368,D$67)</f>
        <v>2</v>
      </c>
      <c r="E68" s="17">
        <f>COUNTIFS('Target Maturity Assessment'!$A$3:$A$368,$A$68,'Target Maturity Assessment'!$B$3:$B$368,$B68,'Target Maturity Assessment'!$C$3:$C$368,$C68,'Target Maturity Assessment'!$D$3:$D$368,E$67)</f>
        <v>4</v>
      </c>
      <c r="F68" s="17">
        <f>COUNTIFS('Target Maturity Assessment'!$A$3:$A$368,$A$68,'Target Maturity Assessment'!$B$3:$B$368,$B68,'Target Maturity Assessment'!$C$3:$C$368,$C68,'Target Maturity Assessment'!$D$3:$D$368,F$67)</f>
        <v>4</v>
      </c>
      <c r="G68" s="17">
        <f>SUM(D68:F68)</f>
        <v>10</v>
      </c>
      <c r="J68" s="51" t="str">
        <f t="shared" si="1"/>
        <v>N/A</v>
      </c>
      <c r="K68" s="51" t="str">
        <f t="shared" si="2"/>
        <v>N/A</v>
      </c>
      <c r="L68" s="2"/>
      <c r="M68" s="2"/>
    </row>
    <row r="69" spans="1:13" ht="13.5" hidden="1" thickBot="1" x14ac:dyDescent="0.25">
      <c r="A69" s="30"/>
      <c r="B69" s="36"/>
      <c r="C69" s="34" t="s">
        <v>282</v>
      </c>
      <c r="D69" s="17">
        <f>COUNTIFS('Target Maturity Assessment'!$A$3:$A$368,$A$68,'Target Maturity Assessment'!$B$3:$B$368,$B$68,'Target Maturity Assessment'!$C$3:$C$368,$C69,'Target Maturity Assessment'!$D$3:$D$368,D$67)</f>
        <v>2</v>
      </c>
      <c r="E69" s="17">
        <f>COUNTIFS('Target Maturity Assessment'!$A$3:$A$368,$A$68,'Target Maturity Assessment'!$B$3:$B$368,$B$68,'Target Maturity Assessment'!$C$3:$C$368,$C69,'Target Maturity Assessment'!$D$3:$D$368,E$67)</f>
        <v>1</v>
      </c>
      <c r="F69" s="17">
        <f>COUNTIFS('Target Maturity Assessment'!$A$3:$A$368,$A$68,'Target Maturity Assessment'!$B$3:$B$368,$B$68,'Target Maturity Assessment'!$C$3:$C$368,$C69,'Target Maturity Assessment'!$D$3:$D$368,F$67)</f>
        <v>2</v>
      </c>
      <c r="G69" s="17">
        <f t="shared" ref="G69:G125" si="10">SUM(D69:F69)</f>
        <v>5</v>
      </c>
      <c r="J69" s="51" t="str">
        <f t="shared" ref="J69:J132" si="11">IFERROR(VLOOKUP(I69,ref_Maturity,2,0),"N/A")</f>
        <v>N/A</v>
      </c>
      <c r="K69" s="51" t="str">
        <f t="shared" ref="K69:K132" si="12">IFERROR(VLOOKUP(D69,ref_Maturity,2,0),"N/A")</f>
        <v>N/A</v>
      </c>
      <c r="L69" s="2"/>
      <c r="M69" s="2"/>
    </row>
    <row r="70" spans="1:13" ht="13.5" hidden="1" thickBot="1" x14ac:dyDescent="0.25">
      <c r="A70" s="30"/>
      <c r="B70" s="37"/>
      <c r="C70" s="39" t="s">
        <v>293</v>
      </c>
      <c r="D70" s="17">
        <f>COUNTIFS('Target Maturity Assessment'!$A$3:$A$368,$A$68,'Target Maturity Assessment'!$B$3:$B$368,$B$68,'Target Maturity Assessment'!$C$3:$C$368,$C70,'Target Maturity Assessment'!$D$3:$D$368,D$67)</f>
        <v>1</v>
      </c>
      <c r="E70" s="17">
        <f>COUNTIFS('Target Maturity Assessment'!$A$3:$A$368,$A$68,'Target Maturity Assessment'!$B$3:$B$368,$B$68,'Target Maturity Assessment'!$C$3:$C$368,$C70,'Target Maturity Assessment'!$D$3:$D$368,E$67)</f>
        <v>1</v>
      </c>
      <c r="F70" s="17">
        <f>COUNTIFS('Target Maturity Assessment'!$A$3:$A$368,$A$68,'Target Maturity Assessment'!$B$3:$B$368,$B$68,'Target Maturity Assessment'!$C$3:$C$368,$C70,'Target Maturity Assessment'!$D$3:$D$368,F$67)</f>
        <v>1</v>
      </c>
      <c r="G70" s="17">
        <f t="shared" si="10"/>
        <v>3</v>
      </c>
      <c r="J70" s="51" t="str">
        <f t="shared" si="11"/>
        <v>N/A</v>
      </c>
      <c r="K70" s="51" t="str">
        <f t="shared" si="12"/>
        <v>N/A</v>
      </c>
      <c r="L70" s="2"/>
      <c r="M70" s="2"/>
    </row>
    <row r="71" spans="1:13" ht="13.5" hidden="1" thickBot="1" x14ac:dyDescent="0.25">
      <c r="A71" s="30"/>
      <c r="B71" s="35" t="s">
        <v>300</v>
      </c>
      <c r="C71" s="33" t="s">
        <v>301</v>
      </c>
      <c r="D71" s="17">
        <f>COUNTIFS('Target Maturity Assessment'!$A$3:$A$368,$A$68,'Target Maturity Assessment'!$B$3:$B$368,$B$71,'Target Maturity Assessment'!$C$3:$C$368,$C71,'Target Maturity Assessment'!$D$3:$D$368,D$67)</f>
        <v>2</v>
      </c>
      <c r="E71" s="17">
        <f>COUNTIFS('Target Maturity Assessment'!$A$3:$A$368,$A$68,'Target Maturity Assessment'!$B$3:$B$368,$B$71,'Target Maturity Assessment'!$C$3:$C$368,$C71,'Target Maturity Assessment'!$D$3:$D$368,E$67)</f>
        <v>2</v>
      </c>
      <c r="F71" s="17">
        <f>COUNTIFS('Target Maturity Assessment'!$A$3:$A$368,$A$68,'Target Maturity Assessment'!$B$3:$B$368,$B$71,'Target Maturity Assessment'!$C$3:$C$368,$C71,'Target Maturity Assessment'!$D$3:$D$368,F$67)</f>
        <v>4</v>
      </c>
      <c r="G71" s="17">
        <f t="shared" si="10"/>
        <v>8</v>
      </c>
      <c r="J71" s="51" t="str">
        <f t="shared" si="11"/>
        <v>N/A</v>
      </c>
      <c r="K71" s="51" t="str">
        <f t="shared" si="12"/>
        <v>N/A</v>
      </c>
      <c r="L71" s="2"/>
      <c r="M71" s="2"/>
    </row>
    <row r="72" spans="1:13" ht="13.5" hidden="1" thickBot="1" x14ac:dyDescent="0.25">
      <c r="A72" s="30"/>
      <c r="B72" s="37"/>
      <c r="C72" s="39" t="s">
        <v>318</v>
      </c>
      <c r="D72" s="17">
        <f>COUNTIFS('Target Maturity Assessment'!$A$3:$A$368,$A$68,'Target Maturity Assessment'!$B$3:$B$368,$B$71,'Target Maturity Assessment'!$C$3:$C$368,$C72,'Target Maturity Assessment'!$D$3:$D$368,D$67)</f>
        <v>3</v>
      </c>
      <c r="E72" s="17">
        <f>COUNTIFS('Target Maturity Assessment'!$A$3:$A$368,$A$68,'Target Maturity Assessment'!$B$3:$B$368,$B$71,'Target Maturity Assessment'!$C$3:$C$368,$C72,'Target Maturity Assessment'!$D$3:$D$368,E$67)</f>
        <v>1</v>
      </c>
      <c r="F72" s="17">
        <f>COUNTIFS('Target Maturity Assessment'!$A$3:$A$368,$A$68,'Target Maturity Assessment'!$B$3:$B$368,$B$71,'Target Maturity Assessment'!$C$3:$C$368,$C72,'Target Maturity Assessment'!$D$3:$D$368,F$67)</f>
        <v>2</v>
      </c>
      <c r="G72" s="17">
        <f t="shared" si="10"/>
        <v>6</v>
      </c>
      <c r="J72" s="51" t="str">
        <f t="shared" si="11"/>
        <v>N/A</v>
      </c>
      <c r="K72" s="51" t="str">
        <f t="shared" si="12"/>
        <v>N/A</v>
      </c>
      <c r="L72" s="2"/>
      <c r="M72" s="2"/>
    </row>
    <row r="73" spans="1:13" ht="13.5" hidden="1" thickBot="1" x14ac:dyDescent="0.25">
      <c r="A73" s="30"/>
      <c r="B73" s="35" t="s">
        <v>331</v>
      </c>
      <c r="C73" s="33" t="s">
        <v>332</v>
      </c>
      <c r="D73" s="17">
        <f>COUNTIFS('Target Maturity Assessment'!$A$3:$A$368,$A$68,'Target Maturity Assessment'!$B$3:$B$368,$B$73,'Target Maturity Assessment'!$C$3:$C$368,$C73,'Target Maturity Assessment'!$D$3:$D$368,D$67)</f>
        <v>1</v>
      </c>
      <c r="E73" s="17">
        <f>COUNTIFS('Target Maturity Assessment'!$A$3:$A$368,$A$68,'Target Maturity Assessment'!$B$3:$B$368,$B$73,'Target Maturity Assessment'!$C$3:$C$368,$C73,'Target Maturity Assessment'!$D$3:$D$368,E$67)</f>
        <v>2</v>
      </c>
      <c r="F73" s="17">
        <f>COUNTIFS('Target Maturity Assessment'!$A$3:$A$368,$A$68,'Target Maturity Assessment'!$B$3:$B$368,$B$73,'Target Maturity Assessment'!$C$3:$C$368,$C73,'Target Maturity Assessment'!$D$3:$D$368,F$67)</f>
        <v>1</v>
      </c>
      <c r="G73" s="17">
        <f t="shared" si="10"/>
        <v>4</v>
      </c>
      <c r="J73" s="51" t="str">
        <f t="shared" si="11"/>
        <v>N/A</v>
      </c>
      <c r="K73" s="51" t="str">
        <f t="shared" si="12"/>
        <v>N/A</v>
      </c>
      <c r="L73" s="2"/>
      <c r="M73" s="2"/>
    </row>
    <row r="74" spans="1:13" ht="13.5" hidden="1" thickBot="1" x14ac:dyDescent="0.25">
      <c r="A74" s="30"/>
      <c r="B74" s="37"/>
      <c r="C74" s="39" t="s">
        <v>341</v>
      </c>
      <c r="D74" s="17">
        <f>COUNTIFS('Target Maturity Assessment'!$A$3:$A$368,$A$68,'Target Maturity Assessment'!$B$3:$B$368,$B$73,'Target Maturity Assessment'!$C$3:$C$368,$C74,'Target Maturity Assessment'!$D$3:$D$368,D$67)</f>
        <v>4</v>
      </c>
      <c r="E74" s="17">
        <f>COUNTIFS('Target Maturity Assessment'!$A$3:$A$368,$A$68,'Target Maturity Assessment'!$B$3:$B$368,$B$73,'Target Maturity Assessment'!$C$3:$C$368,$C74,'Target Maturity Assessment'!$D$3:$D$368,E$67)</f>
        <v>3</v>
      </c>
      <c r="F74" s="17">
        <f>COUNTIFS('Target Maturity Assessment'!$A$3:$A$368,$A$68,'Target Maturity Assessment'!$B$3:$B$368,$B$73,'Target Maturity Assessment'!$C$3:$C$368,$C74,'Target Maturity Assessment'!$D$3:$D$368,F$67)</f>
        <v>4</v>
      </c>
      <c r="G74" s="17">
        <f t="shared" si="10"/>
        <v>11</v>
      </c>
      <c r="J74" s="51" t="str">
        <f t="shared" si="11"/>
        <v>N/A</v>
      </c>
      <c r="K74" s="51" t="str">
        <f t="shared" si="12"/>
        <v>N/A</v>
      </c>
      <c r="L74" s="2"/>
      <c r="M74" s="2"/>
    </row>
    <row r="75" spans="1:13" ht="13.5" hidden="1" thickBot="1" x14ac:dyDescent="0.25">
      <c r="A75" s="30"/>
      <c r="B75" s="35" t="s">
        <v>364</v>
      </c>
      <c r="C75" s="33" t="s">
        <v>365</v>
      </c>
      <c r="D75" s="17">
        <f>COUNTIFS('Target Maturity Assessment'!$A$3:$A$368,$A$68,'Target Maturity Assessment'!$B$3:$B$368,$B$75,'Target Maturity Assessment'!$C$3:$C$368,$C75,'Target Maturity Assessment'!$D$3:$D$368,D$67)</f>
        <v>5</v>
      </c>
      <c r="E75" s="17">
        <f>COUNTIFS('Target Maturity Assessment'!$A$3:$A$368,$A$68,'Target Maturity Assessment'!$B$3:$B$368,$B$75,'Target Maturity Assessment'!$C$3:$C$368,$C75,'Target Maturity Assessment'!$D$3:$D$368,E$67)</f>
        <v>2</v>
      </c>
      <c r="F75" s="17">
        <f>COUNTIFS('Target Maturity Assessment'!$A$3:$A$368,$A$68,'Target Maturity Assessment'!$B$3:$B$368,$B$75,'Target Maturity Assessment'!$C$3:$C$368,$C75,'Target Maturity Assessment'!$D$3:$D$368,F$67)</f>
        <v>2</v>
      </c>
      <c r="G75" s="17">
        <f t="shared" si="10"/>
        <v>9</v>
      </c>
      <c r="J75" s="51" t="str">
        <f t="shared" si="11"/>
        <v>N/A</v>
      </c>
      <c r="K75" s="51" t="str">
        <f t="shared" si="12"/>
        <v>N/A</v>
      </c>
      <c r="L75" s="2"/>
      <c r="M75" s="2"/>
    </row>
    <row r="76" spans="1:13" ht="13.5" hidden="1" thickBot="1" x14ac:dyDescent="0.25">
      <c r="A76" s="30"/>
      <c r="B76" s="37"/>
      <c r="C76" s="39" t="s">
        <v>384</v>
      </c>
      <c r="D76" s="17">
        <f>COUNTIFS('Target Maturity Assessment'!$A$3:$A$368,$A$68,'Target Maturity Assessment'!$B$3:$B$368,$B$75,'Target Maturity Assessment'!$C$3:$C$368,$C76,'Target Maturity Assessment'!$D$3:$D$368,D$67)</f>
        <v>1</v>
      </c>
      <c r="E76" s="17">
        <f>COUNTIFS('Target Maturity Assessment'!$A$3:$A$368,$A$68,'Target Maturity Assessment'!$B$3:$B$368,$B$75,'Target Maturity Assessment'!$C$3:$C$368,$C76,'Target Maturity Assessment'!$D$3:$D$368,E$67)</f>
        <v>1</v>
      </c>
      <c r="F76" s="17">
        <f>COUNTIFS('Target Maturity Assessment'!$A$3:$A$368,$A$68,'Target Maturity Assessment'!$B$3:$B$368,$B$75,'Target Maturity Assessment'!$C$3:$C$368,$C76,'Target Maturity Assessment'!$D$3:$D$368,F$67)</f>
        <v>1</v>
      </c>
      <c r="G76" s="17">
        <f t="shared" si="10"/>
        <v>3</v>
      </c>
      <c r="J76" s="51" t="str">
        <f t="shared" si="11"/>
        <v>N/A</v>
      </c>
      <c r="K76" s="51" t="str">
        <f t="shared" si="12"/>
        <v>N/A</v>
      </c>
      <c r="L76" s="2"/>
      <c r="M76" s="2"/>
    </row>
    <row r="77" spans="1:13" ht="13.5" hidden="1" thickBot="1" x14ac:dyDescent="0.25">
      <c r="A77" s="30"/>
      <c r="B77" s="35" t="s">
        <v>391</v>
      </c>
      <c r="C77" s="33" t="s">
        <v>392</v>
      </c>
      <c r="D77" s="17">
        <f>COUNTIFS('Target Maturity Assessment'!$A$3:$A$368,$A$68,'Target Maturity Assessment'!$B$3:$B$368,$B$77,'Target Maturity Assessment'!$C$3:$C$368,$C77,'Target Maturity Assessment'!$D$3:$D$368,D$67)</f>
        <v>3</v>
      </c>
      <c r="E77" s="17">
        <f>COUNTIFS('Target Maturity Assessment'!$A$3:$A$368,$A$68,'Target Maturity Assessment'!$B$3:$B$368,$B$77,'Target Maturity Assessment'!$C$3:$C$368,$C77,'Target Maturity Assessment'!$D$3:$D$368,E$67)</f>
        <v>4</v>
      </c>
      <c r="F77" s="17">
        <f>COUNTIFS('Target Maturity Assessment'!$A$3:$A$368,$A$68,'Target Maturity Assessment'!$B$3:$B$368,$B$77,'Target Maturity Assessment'!$C$3:$C$368,$C77,'Target Maturity Assessment'!$D$3:$D$368,F$67)</f>
        <v>3</v>
      </c>
      <c r="G77" s="17">
        <f t="shared" si="10"/>
        <v>10</v>
      </c>
      <c r="J77" s="51" t="str">
        <f t="shared" si="11"/>
        <v>N/A</v>
      </c>
      <c r="K77" s="51" t="str">
        <f t="shared" si="12"/>
        <v>N/A</v>
      </c>
      <c r="L77" s="2"/>
      <c r="M77" s="2"/>
    </row>
    <row r="78" spans="1:13" ht="13.5" hidden="1" thickBot="1" x14ac:dyDescent="0.25">
      <c r="A78" s="31"/>
      <c r="B78" s="37"/>
      <c r="C78" s="39" t="s">
        <v>413</v>
      </c>
      <c r="D78" s="17">
        <f>COUNTIFS('Target Maturity Assessment'!$A$3:$A$368,$A$68,'Target Maturity Assessment'!$B$3:$B$368,$B$77,'Target Maturity Assessment'!$C$3:$C$368,$C78,'Target Maturity Assessment'!$D$3:$D$368,D$67)</f>
        <v>6</v>
      </c>
      <c r="E78" s="17">
        <f>COUNTIFS('Target Maturity Assessment'!$A$3:$A$368,$A$68,'Target Maturity Assessment'!$B$3:$B$368,$B$77,'Target Maturity Assessment'!$C$3:$C$368,$C78,'Target Maturity Assessment'!$D$3:$D$368,E$67)</f>
        <v>4</v>
      </c>
      <c r="F78" s="17">
        <f>COUNTIFS('Target Maturity Assessment'!$A$3:$A$368,$A$68,'Target Maturity Assessment'!$B$3:$B$368,$B$77,'Target Maturity Assessment'!$C$3:$C$368,$C78,'Target Maturity Assessment'!$D$3:$D$368,F$67)</f>
        <v>2</v>
      </c>
      <c r="G78" s="17">
        <f t="shared" si="10"/>
        <v>12</v>
      </c>
      <c r="J78" s="51" t="str">
        <f t="shared" si="11"/>
        <v>N/A</v>
      </c>
      <c r="K78" s="51" t="str">
        <f t="shared" si="12"/>
        <v>N/A</v>
      </c>
      <c r="L78" s="2"/>
      <c r="M78" s="2"/>
    </row>
    <row r="79" spans="1:13" ht="13.5" hidden="1" thickBot="1" x14ac:dyDescent="0.25">
      <c r="A79" s="42" t="s">
        <v>438</v>
      </c>
      <c r="B79" s="35" t="s">
        <v>439</v>
      </c>
      <c r="C79" s="33" t="s">
        <v>440</v>
      </c>
      <c r="D79" s="17">
        <f>COUNTIFS('Target Maturity Assessment'!$A$3:$A$368,$A$79,'Target Maturity Assessment'!$B$3:$B$368,$B$79,'Target Maturity Assessment'!$C$3:$C$368,$C79,'Target Maturity Assessment'!$D$3:$D$368,D$67)</f>
        <v>6</v>
      </c>
      <c r="E79" s="17">
        <f>COUNTIFS('Target Maturity Assessment'!$A$3:$A$368,$A$79,'Target Maturity Assessment'!$B$3:$B$368,$B$79,'Target Maturity Assessment'!$C$3:$C$368,$C79,'Target Maturity Assessment'!$D$3:$D$368,E$67)</f>
        <v>3</v>
      </c>
      <c r="F79" s="17">
        <f>COUNTIFS('Target Maturity Assessment'!$A$3:$A$368,$A$79,'Target Maturity Assessment'!$B$3:$B$368,$B$79,'Target Maturity Assessment'!$C$3:$C$368,$C79,'Target Maturity Assessment'!$D$3:$D$368,F$67)</f>
        <v>4</v>
      </c>
      <c r="G79" s="17">
        <f t="shared" si="10"/>
        <v>13</v>
      </c>
      <c r="J79" s="51" t="str">
        <f t="shared" si="11"/>
        <v>N/A</v>
      </c>
      <c r="K79" s="51" t="str">
        <f t="shared" si="12"/>
        <v>N/A</v>
      </c>
      <c r="L79" s="2"/>
      <c r="M79" s="2"/>
    </row>
    <row r="80" spans="1:13" ht="13.5" hidden="1" thickBot="1" x14ac:dyDescent="0.25">
      <c r="A80" s="36"/>
      <c r="B80" s="37"/>
      <c r="C80" s="39" t="s">
        <v>463</v>
      </c>
      <c r="D80" s="17">
        <f>COUNTIFS('Target Maturity Assessment'!$A$3:$A$368,$A$79,'Target Maturity Assessment'!$B$3:$B$368,$B$79,'Target Maturity Assessment'!$C$3:$C$368,$C80,'Target Maturity Assessment'!$D$3:$D$368,D$67)</f>
        <v>0</v>
      </c>
      <c r="E80" s="17">
        <f>COUNTIFS('Target Maturity Assessment'!$A$3:$A$368,$A$79,'Target Maturity Assessment'!$B$3:$B$368,$B$79,'Target Maturity Assessment'!$C$3:$C$368,$C80,'Target Maturity Assessment'!$D$3:$D$368,E$67)</f>
        <v>1</v>
      </c>
      <c r="F80" s="17">
        <f>COUNTIFS('Target Maturity Assessment'!$A$3:$A$368,$A$79,'Target Maturity Assessment'!$B$3:$B$368,$B$79,'Target Maturity Assessment'!$C$3:$C$368,$C80,'Target Maturity Assessment'!$D$3:$D$368,F$67)</f>
        <v>1</v>
      </c>
      <c r="G80" s="17">
        <f t="shared" si="10"/>
        <v>2</v>
      </c>
      <c r="J80" s="51" t="str">
        <f t="shared" si="11"/>
        <v>N/A</v>
      </c>
      <c r="K80" s="51" t="str">
        <f t="shared" si="12"/>
        <v>N/A</v>
      </c>
      <c r="L80" s="2"/>
      <c r="M80" s="2"/>
    </row>
    <row r="81" spans="1:13" ht="13.5" hidden="1" thickBot="1" x14ac:dyDescent="0.25">
      <c r="A81" s="36"/>
      <c r="B81" s="35" t="s">
        <v>472</v>
      </c>
      <c r="C81" s="33" t="s">
        <v>476</v>
      </c>
      <c r="D81" s="17">
        <f>COUNTIFS('Target Maturity Assessment'!$A$3:$A$368,$A$79,'Target Maturity Assessment'!$B$3:$B$368,$B$81,'Target Maturity Assessment'!$C$3:$C$368,$C81,'Target Maturity Assessment'!$D$3:$D$368,D$67)</f>
        <v>1</v>
      </c>
      <c r="E81" s="17">
        <f>COUNTIFS('Target Maturity Assessment'!$A$3:$A$368,$A$79,'Target Maturity Assessment'!$B$3:$B$368,$B$81,'Target Maturity Assessment'!$C$3:$C$368,$C81,'Target Maturity Assessment'!$D$3:$D$368,E$67)</f>
        <v>1</v>
      </c>
      <c r="F81" s="17">
        <f>COUNTIFS('Target Maturity Assessment'!$A$3:$A$368,$A$79,'Target Maturity Assessment'!$B$3:$B$368,$B$81,'Target Maturity Assessment'!$C$3:$C$368,$C81,'Target Maturity Assessment'!$D$3:$D$368,F$67)</f>
        <v>1</v>
      </c>
      <c r="G81" s="17">
        <f t="shared" si="10"/>
        <v>3</v>
      </c>
      <c r="J81" s="51" t="str">
        <f t="shared" si="11"/>
        <v>N/A</v>
      </c>
      <c r="K81" s="51" t="str">
        <f t="shared" si="12"/>
        <v>N/A</v>
      </c>
      <c r="L81" s="2"/>
      <c r="M81" s="2"/>
    </row>
    <row r="82" spans="1:13" ht="13.5" hidden="1" thickBot="1" x14ac:dyDescent="0.25">
      <c r="A82" s="37"/>
      <c r="B82" s="37"/>
      <c r="C82" s="39" t="s">
        <v>473</v>
      </c>
      <c r="D82" s="17">
        <f>COUNTIFS('Target Maturity Assessment'!$A$3:$A$368,$A$79,'Target Maturity Assessment'!$B$3:$B$368,$B$81,'Target Maturity Assessment'!$C$3:$C$368,$C82,'Target Maturity Assessment'!$D$3:$D$368,D$67)</f>
        <v>2</v>
      </c>
      <c r="E82" s="17">
        <f>COUNTIFS('Target Maturity Assessment'!$A$3:$A$368,$A$79,'Target Maturity Assessment'!$B$3:$B$368,$B$81,'Target Maturity Assessment'!$C$3:$C$368,$C82,'Target Maturity Assessment'!$D$3:$D$368,E$67)</f>
        <v>2</v>
      </c>
      <c r="F82" s="17">
        <f>COUNTIFS('Target Maturity Assessment'!$A$3:$A$368,$A$79,'Target Maturity Assessment'!$B$3:$B$368,$B$81,'Target Maturity Assessment'!$C$3:$C$368,$C82,'Target Maturity Assessment'!$D$3:$D$368,F$67)</f>
        <v>1</v>
      </c>
      <c r="G82" s="17">
        <f t="shared" si="10"/>
        <v>5</v>
      </c>
      <c r="J82" s="51" t="str">
        <f t="shared" si="11"/>
        <v>N/A</v>
      </c>
      <c r="K82" s="51" t="str">
        <f t="shared" si="12"/>
        <v>N/A</v>
      </c>
      <c r="L82" s="2"/>
      <c r="M82" s="2"/>
    </row>
    <row r="83" spans="1:13" ht="13.5" hidden="1" thickBot="1" x14ac:dyDescent="0.25">
      <c r="A83" s="42" t="s">
        <v>491</v>
      </c>
      <c r="B83" s="35" t="s">
        <v>492</v>
      </c>
      <c r="C83" s="33" t="s">
        <v>493</v>
      </c>
      <c r="D83" s="17">
        <f>COUNTIFS('Target Maturity Assessment'!$A$3:$A$368,$A$83,'Target Maturity Assessment'!$B$3:$B$368,$B$83,'Target Maturity Assessment'!$C$3:$C$368,$C83,'Target Maturity Assessment'!$D$3:$D$368,D$67)</f>
        <v>12</v>
      </c>
      <c r="E83" s="17">
        <f>COUNTIFS('Target Maturity Assessment'!$A$3:$A$368,$A$83,'Target Maturity Assessment'!$B$3:$B$368,$B$83,'Target Maturity Assessment'!$C$3:$C$368,$C83,'Target Maturity Assessment'!$D$3:$D$368,E$67)</f>
        <v>7</v>
      </c>
      <c r="F83" s="17">
        <f>COUNTIFS('Target Maturity Assessment'!$A$3:$A$368,$A$83,'Target Maturity Assessment'!$B$3:$B$368,$B$83,'Target Maturity Assessment'!$C$3:$C$368,$C83,'Target Maturity Assessment'!$D$3:$D$368,F$67)</f>
        <v>2</v>
      </c>
      <c r="G83" s="17">
        <f t="shared" si="10"/>
        <v>21</v>
      </c>
      <c r="J83" s="51" t="str">
        <f t="shared" si="11"/>
        <v>N/A</v>
      </c>
      <c r="K83" s="51" t="str">
        <f t="shared" si="12"/>
        <v>N/A</v>
      </c>
      <c r="L83" s="2"/>
      <c r="M83" s="2"/>
    </row>
    <row r="84" spans="1:13" ht="13.5" hidden="1" thickBot="1" x14ac:dyDescent="0.25">
      <c r="A84" s="36"/>
      <c r="B84" s="36"/>
      <c r="C84" s="34" t="s">
        <v>536</v>
      </c>
      <c r="D84" s="17">
        <f>COUNTIFS('Target Maturity Assessment'!$A$3:$A$368,$A$83,'Target Maturity Assessment'!$B$3:$B$368,$B$83,'Target Maturity Assessment'!$C$3:$C$368,$C84,'Target Maturity Assessment'!$D$3:$D$368,D$67)</f>
        <v>7</v>
      </c>
      <c r="E84" s="17">
        <f>COUNTIFS('Target Maturity Assessment'!$A$3:$A$368,$A$83,'Target Maturity Assessment'!$B$3:$B$368,$B$83,'Target Maturity Assessment'!$C$3:$C$368,$C84,'Target Maturity Assessment'!$D$3:$D$368,E$67)</f>
        <v>2</v>
      </c>
      <c r="F84" s="17">
        <f>COUNTIFS('Target Maturity Assessment'!$A$3:$A$368,$A$83,'Target Maturity Assessment'!$B$3:$B$368,$B$83,'Target Maturity Assessment'!$C$3:$C$368,$C84,'Target Maturity Assessment'!$D$3:$D$368,F$67)</f>
        <v>2</v>
      </c>
      <c r="G84" s="17">
        <f t="shared" si="10"/>
        <v>11</v>
      </c>
      <c r="J84" s="51" t="str">
        <f t="shared" si="11"/>
        <v>N/A</v>
      </c>
      <c r="K84" s="51" t="str">
        <f t="shared" si="12"/>
        <v>N/A</v>
      </c>
      <c r="L84" s="2"/>
      <c r="M84" s="2"/>
    </row>
    <row r="85" spans="1:13" ht="13.5" hidden="1" thickBot="1" x14ac:dyDescent="0.25">
      <c r="A85" s="36"/>
      <c r="B85" s="37"/>
      <c r="C85" s="39" t="s">
        <v>559</v>
      </c>
      <c r="D85" s="17">
        <f>COUNTIFS('Target Maturity Assessment'!$A$3:$A$368,$A$83,'Target Maturity Assessment'!$B$3:$B$368,$B$83,'Target Maturity Assessment'!$C$3:$C$368,$C85,'Target Maturity Assessment'!$D$3:$D$368,D$67)</f>
        <v>1</v>
      </c>
      <c r="E85" s="17">
        <f>COUNTIFS('Target Maturity Assessment'!$A$3:$A$368,$A$83,'Target Maturity Assessment'!$B$3:$B$368,$B$83,'Target Maturity Assessment'!$C$3:$C$368,$C85,'Target Maturity Assessment'!$D$3:$D$368,E$67)</f>
        <v>0</v>
      </c>
      <c r="F85" s="17">
        <f>COUNTIFS('Target Maturity Assessment'!$A$3:$A$368,$A$83,'Target Maturity Assessment'!$B$3:$B$368,$B$83,'Target Maturity Assessment'!$C$3:$C$368,$C85,'Target Maturity Assessment'!$D$3:$D$368,F$67)</f>
        <v>0</v>
      </c>
      <c r="G85" s="17">
        <f t="shared" si="10"/>
        <v>1</v>
      </c>
      <c r="J85" s="51" t="str">
        <f t="shared" si="11"/>
        <v>N/A</v>
      </c>
      <c r="K85" s="51" t="str">
        <f t="shared" si="12"/>
        <v>N/A</v>
      </c>
      <c r="L85" s="2"/>
      <c r="M85" s="2"/>
    </row>
    <row r="86" spans="1:13" ht="13.5" hidden="1" thickBot="1" x14ac:dyDescent="0.25">
      <c r="A86" s="36"/>
      <c r="B86" s="35" t="s">
        <v>562</v>
      </c>
      <c r="C86" s="33" t="s">
        <v>563</v>
      </c>
      <c r="D86" s="17">
        <f>COUNTIFS('Target Maturity Assessment'!$A$3:$A$368,$A$83,'Target Maturity Assessment'!$B$3:$B$368,$B$86,'Target Maturity Assessment'!$C$3:$C$368,$C86,'Target Maturity Assessment'!$D$3:$D$368,D$67)</f>
        <v>8</v>
      </c>
      <c r="E86" s="17">
        <f>COUNTIFS('Target Maturity Assessment'!$A$3:$A$368,$A$83,'Target Maturity Assessment'!$B$3:$B$368,$B$86,'Target Maturity Assessment'!$C$3:$C$368,$C86,'Target Maturity Assessment'!$D$3:$D$368,E$67)</f>
        <v>1</v>
      </c>
      <c r="F86" s="17">
        <f>COUNTIFS('Target Maturity Assessment'!$A$3:$A$368,$A$83,'Target Maturity Assessment'!$B$3:$B$368,$B$86,'Target Maturity Assessment'!$C$3:$C$368,$C86,'Target Maturity Assessment'!$D$3:$D$368,F$67)</f>
        <v>1</v>
      </c>
      <c r="G86" s="17">
        <f t="shared" si="10"/>
        <v>10</v>
      </c>
      <c r="J86" s="51" t="str">
        <f t="shared" si="11"/>
        <v>N/A</v>
      </c>
      <c r="K86" s="51" t="str">
        <f t="shared" si="12"/>
        <v>N/A</v>
      </c>
      <c r="L86" s="2"/>
      <c r="M86" s="2"/>
    </row>
    <row r="87" spans="1:13" ht="13.5" hidden="1" thickBot="1" x14ac:dyDescent="0.25">
      <c r="A87" s="36"/>
      <c r="B87" s="36"/>
      <c r="C87" s="34" t="s">
        <v>584</v>
      </c>
      <c r="D87" s="17">
        <f>COUNTIFS('Target Maturity Assessment'!$A$3:$A$368,$A$83,'Target Maturity Assessment'!$B$3:$B$368,$B$86,'Target Maturity Assessment'!$C$3:$C$368,$C87,'Target Maturity Assessment'!$D$3:$D$368,D$67)</f>
        <v>2</v>
      </c>
      <c r="E87" s="17">
        <f>COUNTIFS('Target Maturity Assessment'!$A$3:$A$368,$A$83,'Target Maturity Assessment'!$B$3:$B$368,$B$86,'Target Maturity Assessment'!$C$3:$C$368,$C87,'Target Maturity Assessment'!$D$3:$D$368,E$67)</f>
        <v>0</v>
      </c>
      <c r="F87" s="17">
        <f>COUNTIFS('Target Maturity Assessment'!$A$3:$A$368,$A$83,'Target Maturity Assessment'!$B$3:$B$368,$B$86,'Target Maturity Assessment'!$C$3:$C$368,$C87,'Target Maturity Assessment'!$D$3:$D$368,F$67)</f>
        <v>0</v>
      </c>
      <c r="G87" s="17">
        <f t="shared" si="10"/>
        <v>2</v>
      </c>
      <c r="J87" s="51" t="str">
        <f t="shared" si="11"/>
        <v>N/A</v>
      </c>
      <c r="K87" s="51" t="str">
        <f t="shared" si="12"/>
        <v>N/A</v>
      </c>
      <c r="L87" s="2"/>
      <c r="M87" s="2"/>
    </row>
    <row r="88" spans="1:13" ht="13.5" hidden="1" thickBot="1" x14ac:dyDescent="0.25">
      <c r="A88" s="36"/>
      <c r="B88" s="36"/>
      <c r="C88" s="34" t="s">
        <v>589</v>
      </c>
      <c r="D88" s="17">
        <f>COUNTIFS('Target Maturity Assessment'!$A$3:$A$368,$A$83,'Target Maturity Assessment'!$B$3:$B$368,$B$86,'Target Maturity Assessment'!$C$3:$C$368,$C88,'Target Maturity Assessment'!$D$3:$D$368,D$67)</f>
        <v>2</v>
      </c>
      <c r="E88" s="17">
        <f>COUNTIFS('Target Maturity Assessment'!$A$3:$A$368,$A$83,'Target Maturity Assessment'!$B$3:$B$368,$B$86,'Target Maturity Assessment'!$C$3:$C$368,$C88,'Target Maturity Assessment'!$D$3:$D$368,E$67)</f>
        <v>2</v>
      </c>
      <c r="F88" s="17">
        <f>COUNTIFS('Target Maturity Assessment'!$A$3:$A$368,$A$83,'Target Maturity Assessment'!$B$3:$B$368,$B$86,'Target Maturity Assessment'!$C$3:$C$368,$C88,'Target Maturity Assessment'!$D$3:$D$368,F$67)</f>
        <v>0</v>
      </c>
      <c r="G88" s="17">
        <f t="shared" si="10"/>
        <v>4</v>
      </c>
      <c r="J88" s="51" t="str">
        <f t="shared" si="11"/>
        <v>N/A</v>
      </c>
      <c r="K88" s="51" t="str">
        <f t="shared" si="12"/>
        <v>N/A</v>
      </c>
      <c r="L88" s="2"/>
      <c r="M88" s="2"/>
    </row>
    <row r="89" spans="1:13" ht="13.5" hidden="1" thickBot="1" x14ac:dyDescent="0.25">
      <c r="A89" s="36"/>
      <c r="B89" s="36"/>
      <c r="C89" s="34" t="s">
        <v>598</v>
      </c>
      <c r="D89" s="17">
        <f>COUNTIFS('Target Maturity Assessment'!$A$3:$A$368,$A$83,'Target Maturity Assessment'!$B$3:$B$368,$B$86,'Target Maturity Assessment'!$C$3:$C$368,$C89,'Target Maturity Assessment'!$D$3:$D$368,D$67)</f>
        <v>2</v>
      </c>
      <c r="E89" s="17">
        <f>COUNTIFS('Target Maturity Assessment'!$A$3:$A$368,$A$83,'Target Maturity Assessment'!$B$3:$B$368,$B$86,'Target Maturity Assessment'!$C$3:$C$368,$C89,'Target Maturity Assessment'!$D$3:$D$368,E$67)</f>
        <v>0</v>
      </c>
      <c r="F89" s="17">
        <f>COUNTIFS('Target Maturity Assessment'!$A$3:$A$368,$A$83,'Target Maturity Assessment'!$B$3:$B$368,$B$86,'Target Maturity Assessment'!$C$3:$C$368,$C89,'Target Maturity Assessment'!$D$3:$D$368,F$67)</f>
        <v>2</v>
      </c>
      <c r="G89" s="17">
        <f t="shared" si="10"/>
        <v>4</v>
      </c>
      <c r="J89" s="51" t="str">
        <f t="shared" si="11"/>
        <v>N/A</v>
      </c>
      <c r="K89" s="51" t="str">
        <f t="shared" si="12"/>
        <v>N/A</v>
      </c>
      <c r="L89" s="2"/>
      <c r="M89" s="2"/>
    </row>
    <row r="90" spans="1:13" ht="13.5" hidden="1" thickBot="1" x14ac:dyDescent="0.25">
      <c r="A90" s="36"/>
      <c r="B90" s="36"/>
      <c r="C90" s="34" t="s">
        <v>607</v>
      </c>
      <c r="D90" s="17">
        <f>COUNTIFS('Target Maturity Assessment'!$A$3:$A$368,$A$83,'Target Maturity Assessment'!$B$3:$B$368,$B$86,'Target Maturity Assessment'!$C$3:$C$368,$C90,'Target Maturity Assessment'!$D$3:$D$368,D$67)</f>
        <v>2</v>
      </c>
      <c r="E90" s="17">
        <f>COUNTIFS('Target Maturity Assessment'!$A$3:$A$368,$A$83,'Target Maturity Assessment'!$B$3:$B$368,$B$86,'Target Maturity Assessment'!$C$3:$C$368,$C90,'Target Maturity Assessment'!$D$3:$D$368,E$67)</f>
        <v>0</v>
      </c>
      <c r="F90" s="17">
        <f>COUNTIFS('Target Maturity Assessment'!$A$3:$A$368,$A$83,'Target Maturity Assessment'!$B$3:$B$368,$B$86,'Target Maturity Assessment'!$C$3:$C$368,$C90,'Target Maturity Assessment'!$D$3:$D$368,F$67)</f>
        <v>0</v>
      </c>
      <c r="G90" s="17">
        <f t="shared" si="10"/>
        <v>2</v>
      </c>
      <c r="J90" s="51" t="str">
        <f t="shared" si="11"/>
        <v>N/A</v>
      </c>
      <c r="K90" s="51" t="str">
        <f t="shared" si="12"/>
        <v>N/A</v>
      </c>
      <c r="L90" s="2"/>
      <c r="M90" s="2"/>
    </row>
    <row r="91" spans="1:13" ht="13.5" hidden="1" thickBot="1" x14ac:dyDescent="0.25">
      <c r="A91" s="36"/>
      <c r="B91" s="36"/>
      <c r="C91" s="34" t="s">
        <v>612</v>
      </c>
      <c r="D91" s="17">
        <f>COUNTIFS('Target Maturity Assessment'!$A$3:$A$368,$A$83,'Target Maturity Assessment'!$B$3:$B$368,$B$86,'Target Maturity Assessment'!$C$3:$C$368,$C91,'Target Maturity Assessment'!$D$3:$D$368,D$67)</f>
        <v>1</v>
      </c>
      <c r="E91" s="17">
        <f>COUNTIFS('Target Maturity Assessment'!$A$3:$A$368,$A$83,'Target Maturity Assessment'!$B$3:$B$368,$B$86,'Target Maturity Assessment'!$C$3:$C$368,$C91,'Target Maturity Assessment'!$D$3:$D$368,E$67)</f>
        <v>0</v>
      </c>
      <c r="F91" s="17">
        <f>COUNTIFS('Target Maturity Assessment'!$A$3:$A$368,$A$83,'Target Maturity Assessment'!$B$3:$B$368,$B$86,'Target Maturity Assessment'!$C$3:$C$368,$C91,'Target Maturity Assessment'!$D$3:$D$368,F$67)</f>
        <v>0</v>
      </c>
      <c r="G91" s="17">
        <f t="shared" si="10"/>
        <v>1</v>
      </c>
      <c r="J91" s="51" t="str">
        <f t="shared" si="11"/>
        <v>N/A</v>
      </c>
      <c r="K91" s="51" t="str">
        <f t="shared" si="12"/>
        <v>N/A</v>
      </c>
      <c r="L91" s="2"/>
      <c r="M91" s="2"/>
    </row>
    <row r="92" spans="1:13" ht="13.5" hidden="1" thickBot="1" x14ac:dyDescent="0.25">
      <c r="A92" s="36"/>
      <c r="B92" s="36"/>
      <c r="C92" s="34" t="s">
        <v>615</v>
      </c>
      <c r="D92" s="17">
        <f>COUNTIFS('Target Maturity Assessment'!$A$3:$A$368,$A$83,'Target Maturity Assessment'!$B$3:$B$368,$B$86,'Target Maturity Assessment'!$C$3:$C$368,$C92,'Target Maturity Assessment'!$D$3:$D$368,D$67)</f>
        <v>1</v>
      </c>
      <c r="E92" s="17">
        <f>COUNTIFS('Target Maturity Assessment'!$A$3:$A$368,$A$83,'Target Maturity Assessment'!$B$3:$B$368,$B$86,'Target Maturity Assessment'!$C$3:$C$368,$C92,'Target Maturity Assessment'!$D$3:$D$368,E$67)</f>
        <v>0</v>
      </c>
      <c r="F92" s="17">
        <f>COUNTIFS('Target Maturity Assessment'!$A$3:$A$368,$A$83,'Target Maturity Assessment'!$B$3:$B$368,$B$86,'Target Maturity Assessment'!$C$3:$C$368,$C92,'Target Maturity Assessment'!$D$3:$D$368,F$67)</f>
        <v>0</v>
      </c>
      <c r="G92" s="17">
        <f t="shared" si="10"/>
        <v>1</v>
      </c>
      <c r="J92" s="51" t="str">
        <f t="shared" si="11"/>
        <v>N/A</v>
      </c>
      <c r="K92" s="51" t="str">
        <f t="shared" si="12"/>
        <v>N/A</v>
      </c>
      <c r="L92" s="2"/>
      <c r="M92" s="2"/>
    </row>
    <row r="93" spans="1:13" ht="13.5" hidden="1" thickBot="1" x14ac:dyDescent="0.25">
      <c r="A93" s="36"/>
      <c r="B93" s="37"/>
      <c r="C93" s="39" t="s">
        <v>618</v>
      </c>
      <c r="D93" s="17">
        <f>COUNTIFS('Target Maturity Assessment'!$A$3:$A$368,$A$83,'Target Maturity Assessment'!$B$3:$B$368,$B$86,'Target Maturity Assessment'!$C$3:$C$368,$C93,'Target Maturity Assessment'!$D$3:$D$368,D$67)</f>
        <v>0</v>
      </c>
      <c r="E93" s="17">
        <f>COUNTIFS('Target Maturity Assessment'!$A$3:$A$368,$A$83,'Target Maturity Assessment'!$B$3:$B$368,$B$86,'Target Maturity Assessment'!$C$3:$C$368,$C93,'Target Maturity Assessment'!$D$3:$D$368,E$67)</f>
        <v>1</v>
      </c>
      <c r="F93" s="17">
        <f>COUNTIFS('Target Maturity Assessment'!$A$3:$A$368,$A$83,'Target Maturity Assessment'!$B$3:$B$368,$B$86,'Target Maturity Assessment'!$C$3:$C$368,$C93,'Target Maturity Assessment'!$D$3:$D$368,F$67)</f>
        <v>0</v>
      </c>
      <c r="G93" s="17">
        <f t="shared" si="10"/>
        <v>1</v>
      </c>
      <c r="J93" s="51" t="str">
        <f t="shared" si="11"/>
        <v>N/A</v>
      </c>
      <c r="K93" s="51" t="str">
        <f t="shared" si="12"/>
        <v>N/A</v>
      </c>
      <c r="L93" s="2"/>
      <c r="M93" s="2"/>
    </row>
    <row r="94" spans="1:13" ht="13.5" hidden="1" thickBot="1" x14ac:dyDescent="0.25">
      <c r="A94" s="36"/>
      <c r="B94" s="35" t="s">
        <v>621</v>
      </c>
      <c r="C94" s="33" t="s">
        <v>622</v>
      </c>
      <c r="D94" s="17">
        <f>COUNTIFS('Target Maturity Assessment'!$A$3:$A$368,$A$83,'Target Maturity Assessment'!$B$3:$B$368,$B$94,'Target Maturity Assessment'!$C$3:$C$368,$C94,'Target Maturity Assessment'!$D$3:$D$368,D$67)</f>
        <v>6</v>
      </c>
      <c r="E94" s="17">
        <f>COUNTIFS('Target Maturity Assessment'!$A$3:$A$368,$A$83,'Target Maturity Assessment'!$B$3:$B$368,$B$94,'Target Maturity Assessment'!$C$3:$C$368,$C94,'Target Maturity Assessment'!$D$3:$D$368,E$67)</f>
        <v>3</v>
      </c>
      <c r="F94" s="17">
        <f>COUNTIFS('Target Maturity Assessment'!$A$3:$A$368,$A$83,'Target Maturity Assessment'!$B$3:$B$368,$B$94,'Target Maturity Assessment'!$C$3:$C$368,$C94,'Target Maturity Assessment'!$D$3:$D$368,F$67)</f>
        <v>1</v>
      </c>
      <c r="G94" s="17">
        <f t="shared" si="10"/>
        <v>10</v>
      </c>
      <c r="J94" s="51" t="str">
        <f t="shared" si="11"/>
        <v>N/A</v>
      </c>
      <c r="K94" s="51" t="str">
        <f t="shared" si="12"/>
        <v>N/A</v>
      </c>
      <c r="L94" s="2"/>
      <c r="M94" s="2"/>
    </row>
    <row r="95" spans="1:13" ht="13.5" hidden="1" thickBot="1" x14ac:dyDescent="0.25">
      <c r="A95" s="36"/>
      <c r="B95" s="36"/>
      <c r="C95" s="34" t="s">
        <v>643</v>
      </c>
      <c r="D95" s="17">
        <f>COUNTIFS('Target Maturity Assessment'!$A$3:$A$368,$A$83,'Target Maturity Assessment'!$B$3:$B$368,$B$94,'Target Maturity Assessment'!$C$3:$C$368,$C95,'Target Maturity Assessment'!$D$3:$D$368,D$67)</f>
        <v>3</v>
      </c>
      <c r="E95" s="17">
        <f>COUNTIFS('Target Maturity Assessment'!$A$3:$A$368,$A$83,'Target Maturity Assessment'!$B$3:$B$368,$B$94,'Target Maturity Assessment'!$C$3:$C$368,$C95,'Target Maturity Assessment'!$D$3:$D$368,E$67)</f>
        <v>1</v>
      </c>
      <c r="F95" s="17">
        <f>COUNTIFS('Target Maturity Assessment'!$A$3:$A$368,$A$83,'Target Maturity Assessment'!$B$3:$B$368,$B$94,'Target Maturity Assessment'!$C$3:$C$368,$C95,'Target Maturity Assessment'!$D$3:$D$368,F$67)</f>
        <v>2</v>
      </c>
      <c r="G95" s="17">
        <f t="shared" si="10"/>
        <v>6</v>
      </c>
      <c r="J95" s="51" t="str">
        <f t="shared" si="11"/>
        <v>N/A</v>
      </c>
      <c r="K95" s="51" t="str">
        <f t="shared" si="12"/>
        <v>N/A</v>
      </c>
      <c r="L95" s="2"/>
      <c r="M95" s="2"/>
    </row>
    <row r="96" spans="1:13" ht="13.5" hidden="1" thickBot="1" x14ac:dyDescent="0.25">
      <c r="A96" s="36"/>
      <c r="B96" s="37"/>
      <c r="C96" s="39" t="s">
        <v>656</v>
      </c>
      <c r="D96" s="17">
        <f>COUNTIFS('Target Maturity Assessment'!$A$3:$A$368,$A$83,'Target Maturity Assessment'!$B$3:$B$368,$B$94,'Target Maturity Assessment'!$C$3:$C$368,$C96,'Target Maturity Assessment'!$D$3:$D$368,D$67)</f>
        <v>1</v>
      </c>
      <c r="E96" s="17">
        <f>COUNTIFS('Target Maturity Assessment'!$A$3:$A$368,$A$83,'Target Maturity Assessment'!$B$3:$B$368,$B$94,'Target Maturity Assessment'!$C$3:$C$368,$C96,'Target Maturity Assessment'!$D$3:$D$368,E$67)</f>
        <v>0</v>
      </c>
      <c r="F96" s="17">
        <f>COUNTIFS('Target Maturity Assessment'!$A$3:$A$368,$A$83,'Target Maturity Assessment'!$B$3:$B$368,$B$94,'Target Maturity Assessment'!$C$3:$C$368,$C96,'Target Maturity Assessment'!$D$3:$D$368,F$67)</f>
        <v>0</v>
      </c>
      <c r="G96" s="17">
        <f t="shared" si="10"/>
        <v>1</v>
      </c>
      <c r="J96" s="51" t="str">
        <f t="shared" si="11"/>
        <v>N/A</v>
      </c>
      <c r="K96" s="51" t="str">
        <f t="shared" si="12"/>
        <v>N/A</v>
      </c>
      <c r="L96" s="2"/>
      <c r="M96" s="2"/>
    </row>
    <row r="97" spans="1:13" ht="13.5" hidden="1" thickBot="1" x14ac:dyDescent="0.25">
      <c r="A97" s="36"/>
      <c r="B97" s="40" t="s">
        <v>659</v>
      </c>
      <c r="C97" s="41" t="s">
        <v>660</v>
      </c>
      <c r="D97" s="17">
        <f>COUNTIFS('Target Maturity Assessment'!$A$3:$A$368,$A$83,'Target Maturity Assessment'!$B$3:$B$368,$B$97,'Target Maturity Assessment'!$C$3:$C$368,$C97,'Target Maturity Assessment'!$D$3:$D$368,D$67)</f>
        <v>5</v>
      </c>
      <c r="E97" s="17">
        <f>COUNTIFS('Target Maturity Assessment'!$A$3:$A$368,$A$83,'Target Maturity Assessment'!$B$3:$B$368,$B$97,'Target Maturity Assessment'!$C$3:$C$368,$C97,'Target Maturity Assessment'!$D$3:$D$368,E$67)</f>
        <v>2</v>
      </c>
      <c r="F97" s="17">
        <f>COUNTIFS('Target Maturity Assessment'!$A$3:$A$368,$A$83,'Target Maturity Assessment'!$B$3:$B$368,$B$97,'Target Maturity Assessment'!$C$3:$C$368,$C97,'Target Maturity Assessment'!$D$3:$D$368,F$67)</f>
        <v>4</v>
      </c>
      <c r="G97" s="17">
        <f t="shared" si="10"/>
        <v>11</v>
      </c>
      <c r="J97" s="51" t="str">
        <f t="shared" si="11"/>
        <v>N/A</v>
      </c>
      <c r="K97" s="51" t="str">
        <f t="shared" si="12"/>
        <v>N/A</v>
      </c>
      <c r="L97" s="2"/>
      <c r="M97" s="2"/>
    </row>
    <row r="98" spans="1:13" ht="13.5" hidden="1" thickBot="1" x14ac:dyDescent="0.25">
      <c r="A98" s="36"/>
      <c r="B98" s="35" t="s">
        <v>683</v>
      </c>
      <c r="C98" s="38" t="s">
        <v>684</v>
      </c>
      <c r="D98" s="17">
        <f>COUNTIFS('Target Maturity Assessment'!$A$3:$A$368,$A$83,'Target Maturity Assessment'!$B$3:$B$368,$B$98,'Target Maturity Assessment'!$C$3:$C$368,$C98,'Target Maturity Assessment'!$D$3:$D$368,D$67)</f>
        <v>3</v>
      </c>
      <c r="E98" s="17">
        <f>COUNTIFS('Target Maturity Assessment'!$A$3:$A$368,$A$83,'Target Maturity Assessment'!$B$3:$B$368,$B$98,'Target Maturity Assessment'!$C$3:$C$368,$C98,'Target Maturity Assessment'!$D$3:$D$368,E$67)</f>
        <v>2</v>
      </c>
      <c r="F98" s="17">
        <f>COUNTIFS('Target Maturity Assessment'!$A$3:$A$368,$A$83,'Target Maturity Assessment'!$B$3:$B$368,$B$98,'Target Maturity Assessment'!$C$3:$C$368,$C98,'Target Maturity Assessment'!$D$3:$D$368,F$67)</f>
        <v>2</v>
      </c>
      <c r="G98" s="17">
        <f t="shared" si="10"/>
        <v>7</v>
      </c>
      <c r="J98" s="51" t="str">
        <f t="shared" si="11"/>
        <v>N/A</v>
      </c>
      <c r="K98" s="51" t="str">
        <f t="shared" si="12"/>
        <v>N/A</v>
      </c>
      <c r="L98" s="2"/>
      <c r="M98" s="2"/>
    </row>
    <row r="99" spans="1:13" ht="13.5" hidden="1" thickBot="1" x14ac:dyDescent="0.25">
      <c r="A99" s="36"/>
      <c r="B99" s="37"/>
      <c r="C99" s="39" t="s">
        <v>699</v>
      </c>
      <c r="D99" s="17">
        <f>COUNTIFS('Target Maturity Assessment'!$A$3:$A$368,$A$83,'Target Maturity Assessment'!$B$3:$B$368,$B$98,'Target Maturity Assessment'!$C$3:$C$368,$C99,'Target Maturity Assessment'!$D$3:$D$368,D$67)</f>
        <v>2</v>
      </c>
      <c r="E99" s="17">
        <f>COUNTIFS('Target Maturity Assessment'!$A$3:$A$368,$A$83,'Target Maturity Assessment'!$B$3:$B$368,$B$98,'Target Maturity Assessment'!$C$3:$C$368,$C99,'Target Maturity Assessment'!$D$3:$D$368,E$67)</f>
        <v>2</v>
      </c>
      <c r="F99" s="17">
        <f>COUNTIFS('Target Maturity Assessment'!$A$3:$A$368,$A$83,'Target Maturity Assessment'!$B$3:$B$368,$B$98,'Target Maturity Assessment'!$C$3:$C$368,$C99,'Target Maturity Assessment'!$D$3:$D$368,F$67)</f>
        <v>0</v>
      </c>
      <c r="G99" s="17">
        <f t="shared" si="10"/>
        <v>4</v>
      </c>
      <c r="J99" s="51" t="str">
        <f t="shared" si="11"/>
        <v>N/A</v>
      </c>
      <c r="K99" s="51" t="str">
        <f t="shared" si="12"/>
        <v>N/A</v>
      </c>
      <c r="L99" s="2"/>
      <c r="M99" s="2"/>
    </row>
    <row r="100" spans="1:13" ht="13.5" hidden="1" thickBot="1" x14ac:dyDescent="0.25">
      <c r="A100" s="36"/>
      <c r="B100" s="35" t="s">
        <v>708</v>
      </c>
      <c r="C100" s="33" t="s">
        <v>709</v>
      </c>
      <c r="D100" s="17">
        <f>COUNTIFS('Target Maturity Assessment'!$A$3:$A$368,$A$83,'Target Maturity Assessment'!$B$3:$B$368,$B$100,'Target Maturity Assessment'!$C$3:$C$368,$C100,'Target Maturity Assessment'!$D$3:$D$368,D$67)</f>
        <v>2</v>
      </c>
      <c r="E100" s="17">
        <f>COUNTIFS('Target Maturity Assessment'!$A$3:$A$368,$A$83,'Target Maturity Assessment'!$B$3:$B$368,$B$100,'Target Maturity Assessment'!$C$3:$C$368,$C100,'Target Maturity Assessment'!$D$3:$D$368,E$67)</f>
        <v>1</v>
      </c>
      <c r="F100" s="17">
        <f>COUNTIFS('Target Maturity Assessment'!$A$3:$A$368,$A$83,'Target Maturity Assessment'!$B$3:$B$368,$B$100,'Target Maturity Assessment'!$C$3:$C$368,$C100,'Target Maturity Assessment'!$D$3:$D$368,F$67)</f>
        <v>3</v>
      </c>
      <c r="G100" s="17">
        <f t="shared" si="10"/>
        <v>6</v>
      </c>
      <c r="J100" s="51" t="str">
        <f t="shared" si="11"/>
        <v>N/A</v>
      </c>
      <c r="K100" s="51" t="str">
        <f t="shared" si="12"/>
        <v>N/A</v>
      </c>
      <c r="L100" s="2"/>
      <c r="M100" s="2"/>
    </row>
    <row r="101" spans="1:13" ht="13.5" hidden="1" thickBot="1" x14ac:dyDescent="0.25">
      <c r="A101" s="36"/>
      <c r="B101" s="36"/>
      <c r="C101" s="34" t="s">
        <v>722</v>
      </c>
      <c r="D101" s="17">
        <f>COUNTIFS('Target Maturity Assessment'!$A$3:$A$368,$A$83,'Target Maturity Assessment'!$B$3:$B$368,$B$100,'Target Maturity Assessment'!$C$3:$C$368,$C101,'Target Maturity Assessment'!$D$3:$D$368,D$67)</f>
        <v>1</v>
      </c>
      <c r="E101" s="17">
        <f>COUNTIFS('Target Maturity Assessment'!$A$3:$A$368,$A$83,'Target Maturity Assessment'!$B$3:$B$368,$B$100,'Target Maturity Assessment'!$C$3:$C$368,$C101,'Target Maturity Assessment'!$D$3:$D$368,E$67)</f>
        <v>0</v>
      </c>
      <c r="F101" s="17">
        <f>COUNTIFS('Target Maturity Assessment'!$A$3:$A$368,$A$83,'Target Maturity Assessment'!$B$3:$B$368,$B$100,'Target Maturity Assessment'!$C$3:$C$368,$C101,'Target Maturity Assessment'!$D$3:$D$368,F$67)</f>
        <v>0</v>
      </c>
      <c r="G101" s="17">
        <f t="shared" si="10"/>
        <v>1</v>
      </c>
      <c r="J101" s="51" t="str">
        <f t="shared" si="11"/>
        <v>N/A</v>
      </c>
      <c r="K101" s="51" t="str">
        <f t="shared" si="12"/>
        <v>N/A</v>
      </c>
      <c r="L101" s="2"/>
      <c r="M101" s="2"/>
    </row>
    <row r="102" spans="1:13" ht="13.5" hidden="1" thickBot="1" x14ac:dyDescent="0.25">
      <c r="A102" s="37"/>
      <c r="B102" s="37"/>
      <c r="C102" s="39" t="s">
        <v>725</v>
      </c>
      <c r="D102" s="17">
        <f>COUNTIFS('Target Maturity Assessment'!$A$3:$A$368,$A$83,'Target Maturity Assessment'!$B$3:$B$368,$B$100,'Target Maturity Assessment'!$C$3:$C$368,$C102,'Target Maturity Assessment'!$D$3:$D$368,D$67)</f>
        <v>0</v>
      </c>
      <c r="E102" s="17">
        <f>COUNTIFS('Target Maturity Assessment'!$A$3:$A$368,$A$83,'Target Maturity Assessment'!$B$3:$B$368,$B$100,'Target Maturity Assessment'!$C$3:$C$368,$C102,'Target Maturity Assessment'!$D$3:$D$368,E$67)</f>
        <v>2</v>
      </c>
      <c r="F102" s="17">
        <f>COUNTIFS('Target Maturity Assessment'!$A$3:$A$368,$A$83,'Target Maturity Assessment'!$B$3:$B$368,$B$100,'Target Maturity Assessment'!$C$3:$C$368,$C102,'Target Maturity Assessment'!$D$3:$D$368,F$67)</f>
        <v>0</v>
      </c>
      <c r="G102" s="17">
        <f t="shared" si="10"/>
        <v>2</v>
      </c>
      <c r="J102" s="51" t="str">
        <f t="shared" si="11"/>
        <v>N/A</v>
      </c>
      <c r="K102" s="51" t="str">
        <f t="shared" si="12"/>
        <v>N/A</v>
      </c>
      <c r="L102" s="2"/>
      <c r="M102" s="2"/>
    </row>
    <row r="103" spans="1:13" ht="13.5" hidden="1" thickBot="1" x14ac:dyDescent="0.25">
      <c r="A103" s="42" t="s">
        <v>730</v>
      </c>
      <c r="B103" s="43" t="s">
        <v>731</v>
      </c>
      <c r="C103" s="33" t="s">
        <v>732</v>
      </c>
      <c r="D103" s="17">
        <f>COUNTIFS('Target Maturity Assessment'!$A$3:$A$368,$A$103,'Target Maturity Assessment'!$B$3:$B$368,$B$103,'Target Maturity Assessment'!$C$3:$C$368,$C103,'Target Maturity Assessment'!$D$3:$D$368,D$67)</f>
        <v>2</v>
      </c>
      <c r="E103" s="17">
        <f>COUNTIFS('Target Maturity Assessment'!$A$3:$A$368,$A$103,'Target Maturity Assessment'!$B$3:$B$368,$B$103,'Target Maturity Assessment'!$C$3:$C$368,$C103,'Target Maturity Assessment'!$D$3:$D$368,E$67)</f>
        <v>1</v>
      </c>
      <c r="F103" s="17">
        <f>COUNTIFS('Target Maturity Assessment'!$A$3:$A$368,$A$103,'Target Maturity Assessment'!$B$3:$B$368,$B$103,'Target Maturity Assessment'!$C$3:$C$368,$C103,'Target Maturity Assessment'!$D$3:$D$368,F$67)</f>
        <v>0</v>
      </c>
      <c r="G103" s="17">
        <f t="shared" si="10"/>
        <v>3</v>
      </c>
      <c r="J103" s="51" t="str">
        <f t="shared" si="11"/>
        <v>N/A</v>
      </c>
      <c r="K103" s="51" t="str">
        <f t="shared" si="12"/>
        <v>N/A</v>
      </c>
      <c r="L103" s="2"/>
      <c r="M103" s="2"/>
    </row>
    <row r="104" spans="1:13" ht="13.5" hidden="1" thickBot="1" x14ac:dyDescent="0.25">
      <c r="A104" s="36"/>
      <c r="B104" s="37"/>
      <c r="C104" s="39" t="s">
        <v>739</v>
      </c>
      <c r="D104" s="17">
        <f>COUNTIFS('Target Maturity Assessment'!$A$3:$A$368,$A$103,'Target Maturity Assessment'!$B$3:$B$368,$B$103,'Target Maturity Assessment'!$C$3:$C$368,$C104,'Target Maturity Assessment'!$D$3:$D$368,D$67)</f>
        <v>2</v>
      </c>
      <c r="E104" s="17">
        <f>COUNTIFS('Target Maturity Assessment'!$A$3:$A$368,$A$103,'Target Maturity Assessment'!$B$3:$B$368,$B$103,'Target Maturity Assessment'!$C$3:$C$368,$C104,'Target Maturity Assessment'!$D$3:$D$368,E$67)</f>
        <v>2</v>
      </c>
      <c r="F104" s="17">
        <f>COUNTIFS('Target Maturity Assessment'!$A$3:$A$368,$A$103,'Target Maturity Assessment'!$B$3:$B$368,$B$103,'Target Maturity Assessment'!$C$3:$C$368,$C104,'Target Maturity Assessment'!$D$3:$D$368,F$67)</f>
        <v>2</v>
      </c>
      <c r="G104" s="17">
        <f t="shared" si="10"/>
        <v>6</v>
      </c>
      <c r="J104" s="51" t="str">
        <f t="shared" si="11"/>
        <v>N/A</v>
      </c>
      <c r="K104" s="51" t="str">
        <f t="shared" si="12"/>
        <v>N/A</v>
      </c>
      <c r="L104" s="2"/>
      <c r="M104" s="2"/>
    </row>
    <row r="105" spans="1:13" ht="13.5" hidden="1" thickBot="1" x14ac:dyDescent="0.25">
      <c r="A105" s="36"/>
      <c r="B105" s="35" t="s">
        <v>752</v>
      </c>
      <c r="C105" s="33" t="s">
        <v>753</v>
      </c>
      <c r="D105" s="17">
        <f>COUNTIFS('Target Maturity Assessment'!$A$3:$A$368,$A$103,'Target Maturity Assessment'!$B$3:$B$368,$B$105,'Target Maturity Assessment'!$C$3:$C$368,$C105,'Target Maturity Assessment'!$D$3:$D$368,D$67)</f>
        <v>8</v>
      </c>
      <c r="E105" s="17">
        <f>COUNTIFS('Target Maturity Assessment'!$A$3:$A$368,$A$103,'Target Maturity Assessment'!$B$3:$B$368,$B$105,'Target Maturity Assessment'!$C$3:$C$368,$C105,'Target Maturity Assessment'!$D$3:$D$368,E$67)</f>
        <v>1</v>
      </c>
      <c r="F105" s="17">
        <f>COUNTIFS('Target Maturity Assessment'!$A$3:$A$368,$A$103,'Target Maturity Assessment'!$B$3:$B$368,$B$105,'Target Maturity Assessment'!$C$3:$C$368,$C105,'Target Maturity Assessment'!$D$3:$D$368,F$67)</f>
        <v>0</v>
      </c>
      <c r="G105" s="17">
        <f t="shared" si="10"/>
        <v>9</v>
      </c>
      <c r="J105" s="51" t="str">
        <f t="shared" si="11"/>
        <v>N/A</v>
      </c>
      <c r="K105" s="51" t="str">
        <f t="shared" si="12"/>
        <v>N/A</v>
      </c>
      <c r="L105" s="2"/>
      <c r="M105" s="2"/>
    </row>
    <row r="106" spans="1:13" ht="13.5" hidden="1" thickBot="1" x14ac:dyDescent="0.25">
      <c r="A106" s="36"/>
      <c r="B106" s="36"/>
      <c r="C106" s="34" t="s">
        <v>772</v>
      </c>
      <c r="D106" s="17">
        <f>COUNTIFS('Target Maturity Assessment'!$A$3:$A$368,$A$103,'Target Maturity Assessment'!$B$3:$B$368,$B$105,'Target Maturity Assessment'!$C$3:$C$368,$C106,'Target Maturity Assessment'!$D$3:$D$368,D$67)</f>
        <v>2</v>
      </c>
      <c r="E106" s="17">
        <f>COUNTIFS('Target Maturity Assessment'!$A$3:$A$368,$A$103,'Target Maturity Assessment'!$B$3:$B$368,$B$105,'Target Maturity Assessment'!$C$3:$C$368,$C106,'Target Maturity Assessment'!$D$3:$D$368,E$67)</f>
        <v>3</v>
      </c>
      <c r="F106" s="17">
        <f>COUNTIFS('Target Maturity Assessment'!$A$3:$A$368,$A$103,'Target Maturity Assessment'!$B$3:$B$368,$B$105,'Target Maturity Assessment'!$C$3:$C$368,$C106,'Target Maturity Assessment'!$D$3:$D$368,F$67)</f>
        <v>4</v>
      </c>
      <c r="G106" s="17">
        <f t="shared" si="10"/>
        <v>9</v>
      </c>
      <c r="J106" s="51" t="str">
        <f t="shared" si="11"/>
        <v>N/A</v>
      </c>
      <c r="K106" s="51" t="str">
        <f t="shared" si="12"/>
        <v>N/A</v>
      </c>
      <c r="L106" s="2"/>
      <c r="M106" s="2"/>
    </row>
    <row r="107" spans="1:13" ht="13.5" hidden="1" thickBot="1" x14ac:dyDescent="0.25">
      <c r="A107" s="36"/>
      <c r="B107" s="37"/>
      <c r="C107" s="39" t="s">
        <v>785</v>
      </c>
      <c r="D107" s="17">
        <f>COUNTIFS('Target Maturity Assessment'!$A$3:$A$368,$A$103,'Target Maturity Assessment'!$B$3:$B$368,$B$105,'Target Maturity Assessment'!$C$3:$C$368,$C107,'Target Maturity Assessment'!$D$3:$D$368,D$67)</f>
        <v>2</v>
      </c>
      <c r="E107" s="17">
        <f>COUNTIFS('Target Maturity Assessment'!$A$3:$A$368,$A$103,'Target Maturity Assessment'!$B$3:$B$368,$B$105,'Target Maturity Assessment'!$C$3:$C$368,$C107,'Target Maturity Assessment'!$D$3:$D$368,E$67)</f>
        <v>1</v>
      </c>
      <c r="F107" s="17">
        <f>COUNTIFS('Target Maturity Assessment'!$A$3:$A$368,$A$103,'Target Maturity Assessment'!$B$3:$B$368,$B$105,'Target Maturity Assessment'!$C$3:$C$368,$C107,'Target Maturity Assessment'!$D$3:$D$368,F$67)</f>
        <v>1</v>
      </c>
      <c r="G107" s="17">
        <f t="shared" si="10"/>
        <v>4</v>
      </c>
      <c r="J107" s="51" t="str">
        <f t="shared" si="11"/>
        <v>N/A</v>
      </c>
      <c r="K107" s="51" t="str">
        <f t="shared" si="12"/>
        <v>N/A</v>
      </c>
      <c r="L107" s="2"/>
      <c r="M107" s="2"/>
    </row>
    <row r="108" spans="1:13" ht="13.5" hidden="1" thickBot="1" x14ac:dyDescent="0.25">
      <c r="A108" s="36"/>
      <c r="B108" s="35" t="s">
        <v>800</v>
      </c>
      <c r="C108" s="33" t="s">
        <v>801</v>
      </c>
      <c r="D108" s="17">
        <f>COUNTIFS('Target Maturity Assessment'!$A$3:$A$368,$A$103,'Target Maturity Assessment'!$B$3:$B$368,$B$108,'Target Maturity Assessment'!$C$3:$C$368,$C108,'Target Maturity Assessment'!$D$3:$D$368,D$67)</f>
        <v>4</v>
      </c>
      <c r="E108" s="17">
        <f>COUNTIFS('Target Maturity Assessment'!$A$3:$A$368,$A$103,'Target Maturity Assessment'!$B$3:$B$368,$B$108,'Target Maturity Assessment'!$C$3:$C$368,$C108,'Target Maturity Assessment'!$D$3:$D$368,E$67)</f>
        <v>3</v>
      </c>
      <c r="F108" s="17">
        <f>COUNTIFS('Target Maturity Assessment'!$A$3:$A$368,$A$103,'Target Maturity Assessment'!$B$3:$B$368,$B$108,'Target Maturity Assessment'!$C$3:$C$368,$C108,'Target Maturity Assessment'!$D$3:$D$368,F$67)</f>
        <v>0</v>
      </c>
      <c r="G108" s="17">
        <f t="shared" si="10"/>
        <v>7</v>
      </c>
      <c r="J108" s="51" t="str">
        <f t="shared" si="11"/>
        <v>N/A</v>
      </c>
      <c r="K108" s="51" t="str">
        <f t="shared" si="12"/>
        <v>N/A</v>
      </c>
      <c r="L108" s="2"/>
      <c r="M108" s="2"/>
    </row>
    <row r="109" spans="1:13" ht="13.5" hidden="1" thickBot="1" x14ac:dyDescent="0.25">
      <c r="A109" s="36"/>
      <c r="B109" s="37"/>
      <c r="C109" s="39" t="s">
        <v>816</v>
      </c>
      <c r="D109" s="17">
        <f>COUNTIFS('Target Maturity Assessment'!$A$3:$A$368,$A$103,'Target Maturity Assessment'!$B$3:$B$368,$B$108,'Target Maturity Assessment'!$C$3:$C$368,$C109,'Target Maturity Assessment'!$D$3:$D$368,D$67)</f>
        <v>4</v>
      </c>
      <c r="E109" s="17">
        <f>COUNTIFS('Target Maturity Assessment'!$A$3:$A$368,$A$103,'Target Maturity Assessment'!$B$3:$B$368,$B$108,'Target Maturity Assessment'!$C$3:$C$368,$C109,'Target Maturity Assessment'!$D$3:$D$368,E$67)</f>
        <v>3</v>
      </c>
      <c r="F109" s="17">
        <f>COUNTIFS('Target Maturity Assessment'!$A$3:$A$368,$A$103,'Target Maturity Assessment'!$B$3:$B$368,$B$108,'Target Maturity Assessment'!$C$3:$C$368,$C109,'Target Maturity Assessment'!$D$3:$D$368,F$67)</f>
        <v>6</v>
      </c>
      <c r="G109" s="17">
        <f t="shared" si="10"/>
        <v>13</v>
      </c>
      <c r="J109" s="51" t="str">
        <f t="shared" si="11"/>
        <v>N/A</v>
      </c>
      <c r="K109" s="51" t="str">
        <f t="shared" si="12"/>
        <v>N/A</v>
      </c>
      <c r="L109" s="2"/>
      <c r="M109" s="2"/>
    </row>
    <row r="110" spans="1:13" ht="13.5" hidden="1" thickBot="1" x14ac:dyDescent="0.25">
      <c r="A110" s="36"/>
      <c r="B110" s="35" t="s">
        <v>843</v>
      </c>
      <c r="C110" s="33" t="s">
        <v>844</v>
      </c>
      <c r="D110" s="17">
        <f>COUNTIFS('Target Maturity Assessment'!$A$3:$A$368,$A$103,'Target Maturity Assessment'!$B$3:$B$368,$B$110,'Target Maturity Assessment'!$C$3:$C$368,$C110,'Target Maturity Assessment'!$D$3:$D$368,D$67)</f>
        <v>1</v>
      </c>
      <c r="E110" s="17">
        <f>COUNTIFS('Target Maturity Assessment'!$A$3:$A$368,$A$103,'Target Maturity Assessment'!$B$3:$B$368,$B$110,'Target Maturity Assessment'!$C$3:$C$368,$C110,'Target Maturity Assessment'!$D$3:$D$368,E$67)</f>
        <v>3</v>
      </c>
      <c r="F110" s="17">
        <f>COUNTIFS('Target Maturity Assessment'!$A$3:$A$368,$A$103,'Target Maturity Assessment'!$B$3:$B$368,$B$110,'Target Maturity Assessment'!$C$3:$C$368,$C110,'Target Maturity Assessment'!$D$3:$D$368,F$67)</f>
        <v>5</v>
      </c>
      <c r="G110" s="17">
        <f t="shared" si="10"/>
        <v>9</v>
      </c>
      <c r="J110" s="51" t="str">
        <f t="shared" si="11"/>
        <v>N/A</v>
      </c>
      <c r="K110" s="51" t="str">
        <f t="shared" si="12"/>
        <v>N/A</v>
      </c>
      <c r="L110" s="2"/>
      <c r="M110" s="2"/>
    </row>
    <row r="111" spans="1:13" ht="13.5" hidden="1" thickBot="1" x14ac:dyDescent="0.25">
      <c r="A111" s="42" t="s">
        <v>863</v>
      </c>
      <c r="B111" s="35" t="s">
        <v>864</v>
      </c>
      <c r="C111" s="33" t="s">
        <v>865</v>
      </c>
      <c r="D111" s="17">
        <f>COUNTIFS('Target Maturity Assessment'!$A$3:$A$368,$A$111,'Target Maturity Assessment'!$B$3:$B$368,$B$111,'Target Maturity Assessment'!$C$3:$C$368,$C111,'Target Maturity Assessment'!$D$3:$D$368,D$67)</f>
        <v>4</v>
      </c>
      <c r="E111" s="17">
        <f>COUNTIFS('Target Maturity Assessment'!$A$3:$A$368,$A$111,'Target Maturity Assessment'!$B$3:$B$368,$B$111,'Target Maturity Assessment'!$C$3:$C$368,$C111,'Target Maturity Assessment'!$D$3:$D$368,E$67)</f>
        <v>5</v>
      </c>
      <c r="F111" s="17">
        <f>COUNTIFS('Target Maturity Assessment'!$A$3:$A$368,$A$111,'Target Maturity Assessment'!$B$3:$B$368,$B$111,'Target Maturity Assessment'!$C$3:$C$368,$C111,'Target Maturity Assessment'!$D$3:$D$368,F$67)</f>
        <v>3</v>
      </c>
      <c r="G111" s="17">
        <f t="shared" si="10"/>
        <v>12</v>
      </c>
      <c r="J111" s="51" t="str">
        <f t="shared" si="11"/>
        <v>N/A</v>
      </c>
      <c r="K111" s="51" t="str">
        <f t="shared" si="12"/>
        <v>N/A</v>
      </c>
      <c r="L111" s="2"/>
      <c r="M111" s="2"/>
    </row>
    <row r="112" spans="1:13" ht="13.5" hidden="1" thickBot="1" x14ac:dyDescent="0.25">
      <c r="A112" s="36"/>
      <c r="B112" s="36"/>
      <c r="C112" s="34" t="s">
        <v>890</v>
      </c>
      <c r="D112" s="17">
        <f>COUNTIFS('Target Maturity Assessment'!$A$3:$A$368,$A$111,'Target Maturity Assessment'!$B$3:$B$368,$B$111,'Target Maturity Assessment'!$C$3:$C$368,$C112,'Target Maturity Assessment'!$D$3:$D$368,D$67)</f>
        <v>3</v>
      </c>
      <c r="E112" s="17">
        <f>COUNTIFS('Target Maturity Assessment'!$A$3:$A$368,$A$111,'Target Maturity Assessment'!$B$3:$B$368,$B$111,'Target Maturity Assessment'!$C$3:$C$368,$C112,'Target Maturity Assessment'!$D$3:$D$368,E$67)</f>
        <v>4</v>
      </c>
      <c r="F112" s="17">
        <f>COUNTIFS('Target Maturity Assessment'!$A$3:$A$368,$A$111,'Target Maturity Assessment'!$B$3:$B$368,$B$111,'Target Maturity Assessment'!$C$3:$C$368,$C112,'Target Maturity Assessment'!$D$3:$D$368,F$67)</f>
        <v>6</v>
      </c>
      <c r="G112" s="17">
        <f t="shared" si="10"/>
        <v>13</v>
      </c>
      <c r="J112" s="51" t="str">
        <f t="shared" si="11"/>
        <v>N/A</v>
      </c>
      <c r="K112" s="51" t="str">
        <f t="shared" si="12"/>
        <v>N/A</v>
      </c>
      <c r="L112" s="2"/>
      <c r="M112" s="2"/>
    </row>
    <row r="113" spans="1:13" ht="13.5" hidden="1" thickBot="1" x14ac:dyDescent="0.25">
      <c r="A113" s="36"/>
      <c r="B113" s="37"/>
      <c r="C113" s="39" t="s">
        <v>917</v>
      </c>
      <c r="D113" s="17">
        <f>COUNTIFS('Target Maturity Assessment'!$A$3:$A$368,$A$111,'Target Maturity Assessment'!$B$3:$B$368,$B$111,'Target Maturity Assessment'!$C$3:$C$368,$C113,'Target Maturity Assessment'!$D$3:$D$368,D$67)</f>
        <v>1</v>
      </c>
      <c r="E113" s="17">
        <f>COUNTIFS('Target Maturity Assessment'!$A$3:$A$368,$A$111,'Target Maturity Assessment'!$B$3:$B$368,$B$111,'Target Maturity Assessment'!$C$3:$C$368,$C113,'Target Maturity Assessment'!$D$3:$D$368,E$67)</f>
        <v>1</v>
      </c>
      <c r="F113" s="17">
        <f>COUNTIFS('Target Maturity Assessment'!$A$3:$A$368,$A$111,'Target Maturity Assessment'!$B$3:$B$368,$B$111,'Target Maturity Assessment'!$C$3:$C$368,$C113,'Target Maturity Assessment'!$D$3:$D$368,F$67)</f>
        <v>0</v>
      </c>
      <c r="G113" s="17">
        <f t="shared" si="10"/>
        <v>2</v>
      </c>
      <c r="J113" s="51" t="str">
        <f t="shared" si="11"/>
        <v>N/A</v>
      </c>
      <c r="K113" s="51" t="str">
        <f t="shared" si="12"/>
        <v>N/A</v>
      </c>
      <c r="L113" s="2"/>
      <c r="M113" s="2"/>
    </row>
    <row r="114" spans="1:13" ht="13.5" hidden="1" thickBot="1" x14ac:dyDescent="0.25">
      <c r="A114" s="36"/>
      <c r="B114" s="35" t="s">
        <v>922</v>
      </c>
      <c r="C114" s="33" t="s">
        <v>923</v>
      </c>
      <c r="D114" s="17">
        <f>COUNTIFS('Target Maturity Assessment'!$A$3:$A$368,$A$111,'Target Maturity Assessment'!$B$3:$B$368,$B$114,'Target Maturity Assessment'!$C$3:$C$368,$C114,'Target Maturity Assessment'!$D$3:$D$368,D$67)</f>
        <v>2</v>
      </c>
      <c r="E114" s="17">
        <f>COUNTIFS('Target Maturity Assessment'!$A$3:$A$368,$A$111,'Target Maturity Assessment'!$B$3:$B$368,$B$114,'Target Maturity Assessment'!$C$3:$C$368,$C114,'Target Maturity Assessment'!$D$3:$D$368,E$67)</f>
        <v>0</v>
      </c>
      <c r="F114" s="17">
        <f>COUNTIFS('Target Maturity Assessment'!$A$3:$A$368,$A$111,'Target Maturity Assessment'!$B$3:$B$368,$B$114,'Target Maturity Assessment'!$C$3:$C$368,$C114,'Target Maturity Assessment'!$D$3:$D$368,F$67)</f>
        <v>0</v>
      </c>
      <c r="G114" s="17">
        <f t="shared" si="10"/>
        <v>2</v>
      </c>
      <c r="J114" s="51" t="str">
        <f t="shared" si="11"/>
        <v>N/A</v>
      </c>
      <c r="K114" s="51" t="str">
        <f t="shared" si="12"/>
        <v>N/A</v>
      </c>
      <c r="L114" s="2"/>
      <c r="M114" s="2"/>
    </row>
    <row r="115" spans="1:13" ht="13.5" hidden="1" thickBot="1" x14ac:dyDescent="0.25">
      <c r="A115" s="36"/>
      <c r="B115" s="36"/>
      <c r="C115" s="34" t="s">
        <v>928</v>
      </c>
      <c r="D115" s="17">
        <f>COUNTIFS('Target Maturity Assessment'!$A$3:$A$368,$A$111,'Target Maturity Assessment'!$B$3:$B$368,$B$114,'Target Maturity Assessment'!$C$3:$C$368,$C115,'Target Maturity Assessment'!$D$3:$D$368,D$67)</f>
        <v>3</v>
      </c>
      <c r="E115" s="17">
        <f>COUNTIFS('Target Maturity Assessment'!$A$3:$A$368,$A$111,'Target Maturity Assessment'!$B$3:$B$368,$B$114,'Target Maturity Assessment'!$C$3:$C$368,$C115,'Target Maturity Assessment'!$D$3:$D$368,E$67)</f>
        <v>2</v>
      </c>
      <c r="F115" s="17">
        <f>COUNTIFS('Target Maturity Assessment'!$A$3:$A$368,$A$111,'Target Maturity Assessment'!$B$3:$B$368,$B$114,'Target Maturity Assessment'!$C$3:$C$368,$C115,'Target Maturity Assessment'!$D$3:$D$368,F$67)</f>
        <v>0</v>
      </c>
      <c r="G115" s="17">
        <f t="shared" si="10"/>
        <v>5</v>
      </c>
      <c r="J115" s="51" t="str">
        <f t="shared" si="11"/>
        <v>N/A</v>
      </c>
      <c r="K115" s="51" t="str">
        <f t="shared" si="12"/>
        <v>N/A</v>
      </c>
      <c r="L115" s="2"/>
      <c r="M115" s="2"/>
    </row>
    <row r="116" spans="1:13" ht="13.5" hidden="1" thickBot="1" x14ac:dyDescent="0.25">
      <c r="A116" s="36"/>
      <c r="B116" s="37"/>
      <c r="C116" s="39" t="s">
        <v>939</v>
      </c>
      <c r="D116" s="17">
        <f>COUNTIFS('Target Maturity Assessment'!$A$3:$A$368,$A$111,'Target Maturity Assessment'!$B$3:$B$368,$B$114,'Target Maturity Assessment'!$C$3:$C$368,$C116,'Target Maturity Assessment'!$D$3:$D$368,D$67)</f>
        <v>0</v>
      </c>
      <c r="E116" s="17">
        <f>COUNTIFS('Target Maturity Assessment'!$A$3:$A$368,$A$111,'Target Maturity Assessment'!$B$3:$B$368,$B$114,'Target Maturity Assessment'!$C$3:$C$368,$C116,'Target Maturity Assessment'!$D$3:$D$368,E$67)</f>
        <v>0</v>
      </c>
      <c r="F116" s="17">
        <f>COUNTIFS('Target Maturity Assessment'!$A$3:$A$368,$A$111,'Target Maturity Assessment'!$B$3:$B$368,$B$114,'Target Maturity Assessment'!$C$3:$C$368,$C116,'Target Maturity Assessment'!$D$3:$D$368,F$67)</f>
        <v>3</v>
      </c>
      <c r="G116" s="17">
        <f t="shared" si="10"/>
        <v>3</v>
      </c>
      <c r="J116" s="51" t="str">
        <f t="shared" si="11"/>
        <v>N/A</v>
      </c>
      <c r="K116" s="51" t="str">
        <f t="shared" si="12"/>
        <v>N/A</v>
      </c>
      <c r="L116" s="2"/>
      <c r="M116" s="2"/>
    </row>
    <row r="117" spans="1:13" ht="13.5" hidden="1" thickBot="1" x14ac:dyDescent="0.25">
      <c r="A117" s="36"/>
      <c r="B117" s="35" t="s">
        <v>946</v>
      </c>
      <c r="C117" s="33" t="s">
        <v>947</v>
      </c>
      <c r="D117" s="17">
        <f>COUNTIFS('Target Maturity Assessment'!$A$3:$A$368,$A$111,'Target Maturity Assessment'!$B$3:$B$368,$B$117,'Target Maturity Assessment'!$C$3:$C$368,$C117,'Target Maturity Assessment'!$D$3:$D$368,D$67)</f>
        <v>4</v>
      </c>
      <c r="E117" s="17">
        <f>COUNTIFS('Target Maturity Assessment'!$A$3:$A$368,$A$111,'Target Maturity Assessment'!$B$3:$B$368,$B$117,'Target Maturity Assessment'!$C$3:$C$368,$C117,'Target Maturity Assessment'!$D$3:$D$368,E$67)</f>
        <v>3</v>
      </c>
      <c r="F117" s="17">
        <f>COUNTIFS('Target Maturity Assessment'!$A$3:$A$368,$A$111,'Target Maturity Assessment'!$B$3:$B$368,$B$117,'Target Maturity Assessment'!$C$3:$C$368,$C117,'Target Maturity Assessment'!$D$3:$D$368,F$67)</f>
        <v>0</v>
      </c>
      <c r="G117" s="17">
        <f t="shared" si="10"/>
        <v>7</v>
      </c>
      <c r="J117" s="51" t="str">
        <f t="shared" si="11"/>
        <v>N/A</v>
      </c>
      <c r="K117" s="51" t="str">
        <f t="shared" si="12"/>
        <v>N/A</v>
      </c>
      <c r="L117" s="2"/>
      <c r="M117" s="2"/>
    </row>
    <row r="118" spans="1:13" ht="13.5" hidden="1" thickBot="1" x14ac:dyDescent="0.25">
      <c r="A118" s="37"/>
      <c r="B118" s="37"/>
      <c r="C118" s="39" t="s">
        <v>962</v>
      </c>
      <c r="D118" s="17">
        <f>COUNTIFS('Target Maturity Assessment'!$A$3:$A$368,$A$111,'Target Maturity Assessment'!$B$3:$B$368,$B$117,'Target Maturity Assessment'!$C$3:$C$368,$C118,'Target Maturity Assessment'!$D$3:$D$368,D$67)</f>
        <v>4</v>
      </c>
      <c r="E118" s="17">
        <f>COUNTIFS('Target Maturity Assessment'!$A$3:$A$368,$A$111,'Target Maturity Assessment'!$B$3:$B$368,$B$117,'Target Maturity Assessment'!$C$3:$C$368,$C118,'Target Maturity Assessment'!$D$3:$D$368,E$67)</f>
        <v>1</v>
      </c>
      <c r="F118" s="17">
        <f>COUNTIFS('Target Maturity Assessment'!$A$3:$A$368,$A$111,'Target Maturity Assessment'!$B$3:$B$368,$B$117,'Target Maturity Assessment'!$C$3:$C$368,$C118,'Target Maturity Assessment'!$D$3:$D$368,F$67)</f>
        <v>2</v>
      </c>
      <c r="G118" s="17">
        <f t="shared" si="10"/>
        <v>7</v>
      </c>
      <c r="J118" s="51" t="str">
        <f t="shared" si="11"/>
        <v>N/A</v>
      </c>
      <c r="K118" s="51" t="str">
        <f t="shared" si="12"/>
        <v>N/A</v>
      </c>
      <c r="L118" s="2"/>
      <c r="M118" s="2"/>
    </row>
    <row r="119" spans="1:13" ht="13.5" hidden="1" thickBot="1" x14ac:dyDescent="0.25">
      <c r="A119" s="42" t="s">
        <v>977</v>
      </c>
      <c r="B119" s="40" t="s">
        <v>978</v>
      </c>
      <c r="C119" s="41" t="s">
        <v>979</v>
      </c>
      <c r="D119" s="17">
        <f>COUNTIFS('Target Maturity Assessment'!$A$3:$A$368,$A$119,'Target Maturity Assessment'!$B$3:$B$368,$B$119,'Target Maturity Assessment'!$C$3:$C$368,$C119,'Target Maturity Assessment'!$D$3:$D$368,D$67)</f>
        <v>2</v>
      </c>
      <c r="E119" s="17">
        <f>COUNTIFS('Target Maturity Assessment'!$A$3:$A$368,$A$119,'Target Maturity Assessment'!$B$3:$B$368,$B$119,'Target Maturity Assessment'!$C$3:$C$368,$C119,'Target Maturity Assessment'!$D$3:$D$368,E$67)</f>
        <v>3</v>
      </c>
      <c r="F119" s="17">
        <f>COUNTIFS('Target Maturity Assessment'!$A$3:$A$368,$A$119,'Target Maturity Assessment'!$B$3:$B$368,$B$119,'Target Maturity Assessment'!$C$3:$C$368,$C119,'Target Maturity Assessment'!$D$3:$D$368,F$67)</f>
        <v>4</v>
      </c>
      <c r="G119" s="17">
        <f t="shared" si="10"/>
        <v>9</v>
      </c>
      <c r="J119" s="51" t="str">
        <f t="shared" si="11"/>
        <v>N/A</v>
      </c>
      <c r="K119" s="51" t="str">
        <f t="shared" si="12"/>
        <v>N/A</v>
      </c>
      <c r="L119" s="2"/>
      <c r="M119" s="2"/>
    </row>
    <row r="120" spans="1:13" ht="13.5" hidden="1" thickBot="1" x14ac:dyDescent="0.25">
      <c r="A120" s="36"/>
      <c r="B120" s="35" t="s">
        <v>998</v>
      </c>
      <c r="C120" s="33" t="s">
        <v>999</v>
      </c>
      <c r="D120" s="17">
        <f>COUNTIFS('Target Maturity Assessment'!$A$3:$A$368,$A$119,'Target Maturity Assessment'!$B$3:$B$368,$B$120,'Target Maturity Assessment'!$C$3:$C$368,$C120,'Target Maturity Assessment'!$D$3:$D$368,D$67)</f>
        <v>1</v>
      </c>
      <c r="E120" s="17">
        <f>COUNTIFS('Target Maturity Assessment'!$A$3:$A$368,$A$119,'Target Maturity Assessment'!$B$3:$B$368,$B$120,'Target Maturity Assessment'!$C$3:$C$368,$C120,'Target Maturity Assessment'!$D$3:$D$368,E$67)</f>
        <v>1</v>
      </c>
      <c r="F120" s="17">
        <f>COUNTIFS('Target Maturity Assessment'!$A$3:$A$368,$A$119,'Target Maturity Assessment'!$B$3:$B$368,$B$120,'Target Maturity Assessment'!$C$3:$C$368,$C120,'Target Maturity Assessment'!$D$3:$D$368,F$67)</f>
        <v>0</v>
      </c>
      <c r="G120" s="17">
        <f t="shared" si="10"/>
        <v>2</v>
      </c>
      <c r="J120" s="51" t="str">
        <f t="shared" si="11"/>
        <v>N/A</v>
      </c>
      <c r="K120" s="51" t="str">
        <f t="shared" si="12"/>
        <v>N/A</v>
      </c>
      <c r="L120" s="2"/>
      <c r="M120" s="2"/>
    </row>
    <row r="121" spans="1:13" ht="13.5" hidden="1" thickBot="1" x14ac:dyDescent="0.25">
      <c r="A121" s="37"/>
      <c r="B121" s="37"/>
      <c r="C121" s="39" t="s">
        <v>1004</v>
      </c>
      <c r="D121" s="17">
        <f>COUNTIFS('Target Maturity Assessment'!$A$3:$A$368,$A$119,'Target Maturity Assessment'!$B$3:$B$368,$B$120,'Target Maturity Assessment'!$C$3:$C$368,$C121,'Target Maturity Assessment'!$D$3:$D$368,D$67)</f>
        <v>2</v>
      </c>
      <c r="E121" s="17">
        <f>COUNTIFS('Target Maturity Assessment'!$A$3:$A$368,$A$119,'Target Maturity Assessment'!$B$3:$B$368,$B$120,'Target Maturity Assessment'!$C$3:$C$368,$C121,'Target Maturity Assessment'!$D$3:$D$368,E$67)</f>
        <v>2</v>
      </c>
      <c r="F121" s="17">
        <f>COUNTIFS('Target Maturity Assessment'!$A$3:$A$368,$A$119,'Target Maturity Assessment'!$B$3:$B$368,$B$120,'Target Maturity Assessment'!$C$3:$C$368,$C121,'Target Maturity Assessment'!$D$3:$D$368,F$67)</f>
        <v>3</v>
      </c>
      <c r="G121" s="17">
        <f t="shared" si="10"/>
        <v>7</v>
      </c>
      <c r="J121" s="51" t="str">
        <f t="shared" si="11"/>
        <v>N/A</v>
      </c>
      <c r="K121" s="51" t="str">
        <f t="shared" si="12"/>
        <v>N/A</v>
      </c>
      <c r="L121" s="2"/>
      <c r="M121" s="2"/>
    </row>
    <row r="122" spans="1:13" ht="13.5" hidden="1" thickBot="1" x14ac:dyDescent="0.25">
      <c r="A122" s="42" t="s">
        <v>1019</v>
      </c>
      <c r="B122" s="40" t="s">
        <v>1020</v>
      </c>
      <c r="C122" s="41" t="s">
        <v>1020</v>
      </c>
      <c r="D122" s="17">
        <f>COUNTIFS('Target Maturity Assessment'!$A$3:$A$368,$A$122,'Target Maturity Assessment'!$B$3:$B$368,$B$122,'Target Maturity Assessment'!$C$3:$C$368,$C122,'Target Maturity Assessment'!$D$3:$D$368,D$67)</f>
        <v>5</v>
      </c>
      <c r="E122" s="17">
        <f>COUNTIFS('Target Maturity Assessment'!$A$3:$A$368,$A$122,'Target Maturity Assessment'!$B$3:$B$368,$B$122,'Target Maturity Assessment'!$C$3:$C$368,$C122,'Target Maturity Assessment'!$D$3:$D$368,E$67)</f>
        <v>4</v>
      </c>
      <c r="F122" s="17">
        <f>COUNTIFS('Target Maturity Assessment'!$A$3:$A$368,$A$122,'Target Maturity Assessment'!$B$3:$B$368,$B$122,'Target Maturity Assessment'!$C$3:$C$368,$C122,'Target Maturity Assessment'!$D$3:$D$368,F$67)</f>
        <v>2</v>
      </c>
      <c r="G122" s="17">
        <f t="shared" si="10"/>
        <v>11</v>
      </c>
      <c r="J122" s="51" t="str">
        <f t="shared" si="11"/>
        <v>N/A</v>
      </c>
      <c r="K122" s="51" t="str">
        <f t="shared" si="12"/>
        <v>N/A</v>
      </c>
      <c r="L122" s="2"/>
      <c r="M122" s="2"/>
    </row>
    <row r="123" spans="1:13" ht="13.5" hidden="1" thickBot="1" x14ac:dyDescent="0.25">
      <c r="A123" s="36"/>
      <c r="B123" s="35" t="s">
        <v>1043</v>
      </c>
      <c r="C123" s="33" t="s">
        <v>1044</v>
      </c>
      <c r="D123" s="17">
        <f>COUNTIFS('Target Maturity Assessment'!$A$3:$A$368,$A$122,'Target Maturity Assessment'!$B$3:$B$368,$B$123,'Target Maturity Assessment'!$C$3:$C$368,$C123,'Target Maturity Assessment'!$D$3:$D$368,D$67)</f>
        <v>5</v>
      </c>
      <c r="E123" s="17">
        <f>COUNTIFS('Target Maturity Assessment'!$A$3:$A$368,$A$122,'Target Maturity Assessment'!$B$3:$B$368,$B$123,'Target Maturity Assessment'!$C$3:$C$368,$C123,'Target Maturity Assessment'!$D$3:$D$368,E$67)</f>
        <v>1</v>
      </c>
      <c r="F123" s="17">
        <f>COUNTIFS('Target Maturity Assessment'!$A$3:$A$368,$A$122,'Target Maturity Assessment'!$B$3:$B$368,$B$123,'Target Maturity Assessment'!$C$3:$C$368,$C123,'Target Maturity Assessment'!$D$3:$D$368,F$67)</f>
        <v>1</v>
      </c>
      <c r="G123" s="17">
        <f t="shared" si="10"/>
        <v>7</v>
      </c>
      <c r="J123" s="51" t="str">
        <f t="shared" si="11"/>
        <v>N/A</v>
      </c>
      <c r="K123" s="51" t="str">
        <f t="shared" si="12"/>
        <v>N/A</v>
      </c>
      <c r="L123" s="2"/>
      <c r="M123" s="2"/>
    </row>
    <row r="124" spans="1:13" ht="13.5" hidden="1" thickBot="1" x14ac:dyDescent="0.25">
      <c r="A124" s="36"/>
      <c r="B124" s="37"/>
      <c r="C124" s="39" t="s">
        <v>1059</v>
      </c>
      <c r="D124" s="17">
        <f>COUNTIFS('Target Maturity Assessment'!$A$3:$A$368,$A$122,'Target Maturity Assessment'!$B$3:$B$368,$B$123,'Target Maturity Assessment'!$C$3:$C$368,$C124,'Target Maturity Assessment'!$D$3:$D$368,D$67)</f>
        <v>2</v>
      </c>
      <c r="E124" s="17">
        <f>COUNTIFS('Target Maturity Assessment'!$A$3:$A$368,$A$122,'Target Maturity Assessment'!$B$3:$B$368,$B$123,'Target Maturity Assessment'!$C$3:$C$368,$C124,'Target Maturity Assessment'!$D$3:$D$368,E$67)</f>
        <v>0</v>
      </c>
      <c r="F124" s="17">
        <f>COUNTIFS('Target Maturity Assessment'!$A$3:$A$368,$A$122,'Target Maturity Assessment'!$B$3:$B$368,$B$123,'Target Maturity Assessment'!$C$3:$C$368,$C124,'Target Maturity Assessment'!$D$3:$D$368,F$67)</f>
        <v>0</v>
      </c>
      <c r="G124" s="17">
        <f t="shared" si="10"/>
        <v>2</v>
      </c>
      <c r="J124" s="51" t="str">
        <f t="shared" si="11"/>
        <v>N/A</v>
      </c>
      <c r="K124" s="51" t="str">
        <f t="shared" si="12"/>
        <v>N/A</v>
      </c>
      <c r="L124" s="2"/>
      <c r="M124" s="2"/>
    </row>
    <row r="125" spans="1:13" ht="13.5" hidden="1" thickBot="1" x14ac:dyDescent="0.25">
      <c r="A125" s="37"/>
      <c r="B125" s="40" t="s">
        <v>1064</v>
      </c>
      <c r="C125" s="41" t="s">
        <v>1065</v>
      </c>
      <c r="D125" s="17">
        <f>COUNTIFS('Target Maturity Assessment'!$A$3:$A$368,$A$122,'Target Maturity Assessment'!$B$3:$B$368,$B$125,'Target Maturity Assessment'!$C$3:$C$368,$C125,'Target Maturity Assessment'!$D$3:$D$368,D$67)</f>
        <v>3</v>
      </c>
      <c r="E125" s="17">
        <f>COUNTIFS('Target Maturity Assessment'!$A$3:$A$368,$A$122,'Target Maturity Assessment'!$B$3:$B$368,$B$125,'Target Maturity Assessment'!$C$3:$C$368,$C125,'Target Maturity Assessment'!$D$3:$D$368,E$67)</f>
        <v>2</v>
      </c>
      <c r="F125" s="17">
        <f>COUNTIFS('Target Maturity Assessment'!$A$3:$A$368,$A$122,'Target Maturity Assessment'!$B$3:$B$368,$B$125,'Target Maturity Assessment'!$C$3:$C$368,$C125,'Target Maturity Assessment'!$D$3:$D$368,F$67)</f>
        <v>2</v>
      </c>
      <c r="G125" s="17">
        <f t="shared" si="10"/>
        <v>7</v>
      </c>
      <c r="J125" s="51" t="str">
        <f t="shared" si="11"/>
        <v>N/A</v>
      </c>
      <c r="K125" s="51" t="str">
        <f t="shared" si="12"/>
        <v>N/A</v>
      </c>
      <c r="L125" s="2"/>
      <c r="M125" s="2"/>
    </row>
    <row r="126" spans="1:13" ht="13.5" hidden="1" thickBot="1" x14ac:dyDescent="0.25">
      <c r="A126" s="2" t="s">
        <v>1099</v>
      </c>
      <c r="D126" s="17">
        <f>SUM(D68:D125)</f>
        <v>166</v>
      </c>
      <c r="E126" s="17">
        <f>SUM(E68:E125)</f>
        <v>104</v>
      </c>
      <c r="F126" s="17">
        <f>SUM(F68:F125)</f>
        <v>96</v>
      </c>
      <c r="G126" s="17">
        <f>SUM(G68:G125)</f>
        <v>366</v>
      </c>
      <c r="J126" s="51" t="str">
        <f t="shared" si="11"/>
        <v>N/A</v>
      </c>
      <c r="K126" s="51" t="str">
        <f t="shared" si="12"/>
        <v>N/A</v>
      </c>
      <c r="L126" s="2"/>
      <c r="M126" s="2"/>
    </row>
    <row r="127" spans="1:13" ht="13.5" hidden="1" thickBot="1" x14ac:dyDescent="0.25">
      <c r="J127" s="51" t="str">
        <f t="shared" si="11"/>
        <v>N/A</v>
      </c>
      <c r="K127" s="51" t="str">
        <f t="shared" si="12"/>
        <v>N/A</v>
      </c>
      <c r="L127" s="2"/>
      <c r="M127" s="2"/>
    </row>
    <row r="128" spans="1:13" ht="13.5" hidden="1" thickBot="1" x14ac:dyDescent="0.25">
      <c r="A128" s="1" t="s">
        <v>1100</v>
      </c>
      <c r="B128" s="1" t="s">
        <v>1080</v>
      </c>
      <c r="C128" s="18"/>
      <c r="D128" s="18"/>
      <c r="E128" s="18"/>
      <c r="F128" s="18"/>
      <c r="J128" s="51" t="str">
        <f t="shared" si="11"/>
        <v>N/A</v>
      </c>
      <c r="K128" s="51" t="str">
        <f t="shared" si="12"/>
        <v>N/A</v>
      </c>
      <c r="L128" s="2"/>
      <c r="M128" s="2"/>
    </row>
    <row r="129" spans="1:13" ht="13.5" hidden="1" thickBot="1" x14ac:dyDescent="0.25">
      <c r="A129" s="13" t="s">
        <v>251</v>
      </c>
      <c r="B129" s="13" t="s">
        <v>252</v>
      </c>
      <c r="C129" s="13" t="s">
        <v>253</v>
      </c>
      <c r="D129" s="2" t="s">
        <v>23</v>
      </c>
      <c r="E129" s="2" t="s">
        <v>24</v>
      </c>
      <c r="F129" s="2" t="s">
        <v>25</v>
      </c>
      <c r="G129" s="2" t="s">
        <v>1099</v>
      </c>
      <c r="J129" s="51" t="str">
        <f t="shared" si="11"/>
        <v>N/A</v>
      </c>
      <c r="K129" s="51">
        <f t="shared" si="12"/>
        <v>1</v>
      </c>
      <c r="L129" s="2"/>
      <c r="M129" s="2"/>
    </row>
    <row r="130" spans="1:13" ht="13.5" hidden="1" thickBot="1" x14ac:dyDescent="0.25">
      <c r="A130" s="28" t="s">
        <v>259</v>
      </c>
      <c r="B130" s="35" t="s">
        <v>260</v>
      </c>
      <c r="C130" s="33" t="s">
        <v>261</v>
      </c>
      <c r="D130" s="2">
        <f>COUNTIFS('Target Maturity Assessment'!$A$3:$A$368,$A$68,'Target Maturity Assessment'!$B$3:$B$368,$B130,'Target Maturity Assessment'!$C$3:$C$368,$C130,'Target Maturity Assessment'!$D$3:$D$368,D$67,'Target Maturity Assessment'!$G$3:$G$368,$B$128,'Target Maturity Assessment'!$G$3:$G$368,$B$128)</f>
        <v>0</v>
      </c>
      <c r="E130" s="2">
        <f>COUNTIFS('Target Maturity Assessment'!$A$3:$A$368,$A$68,'Target Maturity Assessment'!$B$3:$B$368,$B130,'Target Maturity Assessment'!$C$3:$C$368,$C130,'Target Maturity Assessment'!$D$3:$D$368,E$67,'Target Maturity Assessment'!$G$3:$G$368,$B$128)</f>
        <v>0</v>
      </c>
      <c r="F130" s="2">
        <f>COUNTIFS('Target Maturity Assessment'!$A$3:$A$368,$A$68,'Target Maturity Assessment'!$B$3:$B$368,$B130,'Target Maturity Assessment'!$C$3:$C$368,$C130,'Target Maturity Assessment'!$D$3:$D$368,F$67,'Target Maturity Assessment'!$G$3:$G$368,$B$128)</f>
        <v>0</v>
      </c>
      <c r="G130" s="2" t="b">
        <f>IF('Inherent Risk Assessment'!$C$15=D129,SUM(D130),IF('Inherent Risk Assessment'!$C$15=$E$129,SUM(D130:E130),IF('Inherent Risk Assessment'!$C$15=$F$129,SUM(D130:F130))))</f>
        <v>0</v>
      </c>
      <c r="J130" s="51" t="str">
        <f t="shared" si="11"/>
        <v>N/A</v>
      </c>
      <c r="K130" s="51" t="str">
        <f t="shared" si="12"/>
        <v>N/A</v>
      </c>
      <c r="L130" s="2"/>
      <c r="M130" s="2"/>
    </row>
    <row r="131" spans="1:13" ht="13.5" hidden="1" thickBot="1" x14ac:dyDescent="0.25">
      <c r="A131" s="30"/>
      <c r="B131" s="36"/>
      <c r="C131" s="34" t="s">
        <v>282</v>
      </c>
      <c r="D131" s="2">
        <f>COUNTIFS('Target Maturity Assessment'!$A$3:$A$368,$A$68,'Target Maturity Assessment'!$B$3:$B$368,$B130,'Target Maturity Assessment'!$C$3:$C$368,$C131,'Target Maturity Assessment'!$D$3:$D$368,D$67,'Target Maturity Assessment'!$G$3:$G$368,$B$128)</f>
        <v>0</v>
      </c>
      <c r="E131" s="2">
        <f>COUNTIFS('Target Maturity Assessment'!$A$3:$A$368,$A$68,'Target Maturity Assessment'!$B$3:$B$368,$B130,'Target Maturity Assessment'!$C$3:$C$368,$C131,'Target Maturity Assessment'!$D$3:$D$368,E$67,'Target Maturity Assessment'!$G$3:$G$368,$B$128)</f>
        <v>0</v>
      </c>
      <c r="F131" s="2">
        <f>COUNTIFS('Target Maturity Assessment'!$A$3:$A$368,$A$68,'Target Maturity Assessment'!$B$3:$B$368,$B130,'Target Maturity Assessment'!$C$3:$C$368,$C131,'Target Maturity Assessment'!$D$3:$D$368,F$67,'Target Maturity Assessment'!$G$3:$G$368,$B$128)</f>
        <v>0</v>
      </c>
      <c r="G131" s="2" t="b">
        <f>IF('Inherent Risk Assessment'!$C$15=D130,SUM(D131),IF('Inherent Risk Assessment'!$C$15=$E$129,SUM(D131:E131),IF('Inherent Risk Assessment'!$C$15=$F$129,SUM(D131:F131))))</f>
        <v>0</v>
      </c>
      <c r="J131" s="51" t="str">
        <f t="shared" si="11"/>
        <v>N/A</v>
      </c>
      <c r="K131" s="51" t="str">
        <f t="shared" si="12"/>
        <v>N/A</v>
      </c>
      <c r="L131" s="2"/>
      <c r="M131" s="2"/>
    </row>
    <row r="132" spans="1:13" ht="13.5" hidden="1" thickBot="1" x14ac:dyDescent="0.25">
      <c r="A132" s="30"/>
      <c r="B132" s="37"/>
      <c r="C132" s="39" t="s">
        <v>293</v>
      </c>
      <c r="D132" s="2">
        <f>COUNTIFS('Target Maturity Assessment'!$A$3:$A$368,$A$68,'Target Maturity Assessment'!$B$3:$B$368,$B130,'Target Maturity Assessment'!$C$3:$C$368,$C132,'Target Maturity Assessment'!$D$3:$D$368,D$67,'Target Maturity Assessment'!$G$3:$G$368,$B$128)</f>
        <v>0</v>
      </c>
      <c r="E132" s="2">
        <f>COUNTIFS('Target Maturity Assessment'!$A$3:$A$368,$A$68,'Target Maturity Assessment'!$B$3:$B$368,$B130,'Target Maturity Assessment'!$C$3:$C$368,$C132,'Target Maturity Assessment'!$D$3:$D$368,E$67,'Target Maturity Assessment'!$G$3:$G$368,$B$128)</f>
        <v>0</v>
      </c>
      <c r="F132" s="2">
        <f>COUNTIFS('Target Maturity Assessment'!$A$3:$A$368,$A$68,'Target Maturity Assessment'!$B$3:$B$368,$B130,'Target Maturity Assessment'!$C$3:$C$368,$C132,'Target Maturity Assessment'!$D$3:$D$368,F$67,'Target Maturity Assessment'!$G$3:$G$368,$B$128)</f>
        <v>0</v>
      </c>
      <c r="G132" s="2" t="b">
        <f>IF('Inherent Risk Assessment'!$C$15=D131,SUM(D132),IF('Inherent Risk Assessment'!$C$15=$E$129,SUM(D132:E132),IF('Inherent Risk Assessment'!$C$15=$F$129,SUM(D132:F132))))</f>
        <v>0</v>
      </c>
      <c r="J132" s="51" t="str">
        <f t="shared" si="11"/>
        <v>N/A</v>
      </c>
      <c r="K132" s="51" t="str">
        <f t="shared" si="12"/>
        <v>N/A</v>
      </c>
      <c r="L132" s="2"/>
      <c r="M132" s="2"/>
    </row>
    <row r="133" spans="1:13" ht="13.5" hidden="1" thickBot="1" x14ac:dyDescent="0.25">
      <c r="A133" s="30"/>
      <c r="B133" s="35" t="s">
        <v>300</v>
      </c>
      <c r="C133" s="33" t="s">
        <v>301</v>
      </c>
      <c r="D133" s="2">
        <f>COUNTIFS('Target Maturity Assessment'!$A$3:$A$368,$A$68,'Target Maturity Assessment'!$B$3:$B$368,$B133,'Target Maturity Assessment'!$C$3:$C$368,$C133,'Target Maturity Assessment'!$D$3:$D$368,D$67,'Target Maturity Assessment'!$G$3:$G$368,$B$128)</f>
        <v>0</v>
      </c>
      <c r="E133" s="2">
        <f>COUNTIFS('Target Maturity Assessment'!$A$3:$A$368,$A$68,'Target Maturity Assessment'!$B$3:$B$368,$B133,'Target Maturity Assessment'!$C$3:$C$368,$C133,'Target Maturity Assessment'!$D$3:$D$368,E$67,'Target Maturity Assessment'!$G$3:$G$368,$B$128)</f>
        <v>0</v>
      </c>
      <c r="F133" s="2">
        <f>COUNTIFS('Target Maturity Assessment'!$A$3:$A$368,$A$68,'Target Maturity Assessment'!$B$3:$B$368,$B133,'Target Maturity Assessment'!$C$3:$C$368,$C133,'Target Maturity Assessment'!$D$3:$D$368,F$67,'Target Maturity Assessment'!$G$3:$G$368,$B$128)</f>
        <v>0</v>
      </c>
      <c r="G133" s="2" t="b">
        <f>IF('Inherent Risk Assessment'!$C$15=D132,SUM(D133),IF('Inherent Risk Assessment'!$C$15=$E$129,SUM(D133:E133),IF('Inherent Risk Assessment'!$C$15=$F$129,SUM(D133:F133))))</f>
        <v>0</v>
      </c>
      <c r="J133" s="51" t="str">
        <f t="shared" ref="J133:J196" si="13">IFERROR(VLOOKUP(I133,ref_Maturity,2,0),"N/A")</f>
        <v>N/A</v>
      </c>
      <c r="K133" s="51" t="str">
        <f t="shared" ref="K133:K196" si="14">IFERROR(VLOOKUP(D133,ref_Maturity,2,0),"N/A")</f>
        <v>N/A</v>
      </c>
      <c r="L133" s="2"/>
      <c r="M133" s="2"/>
    </row>
    <row r="134" spans="1:13" ht="13.5" hidden="1" thickBot="1" x14ac:dyDescent="0.25">
      <c r="A134" s="30"/>
      <c r="B134" s="37"/>
      <c r="C134" s="39" t="s">
        <v>318</v>
      </c>
      <c r="D134" s="2">
        <f>COUNTIFS('Target Maturity Assessment'!$A$3:$A$368,$A$68,'Target Maturity Assessment'!$B$3:$B$368,$B133,'Target Maturity Assessment'!$C$3:$C$368,$C134,'Target Maturity Assessment'!$D$3:$D$368,D$67,'Target Maturity Assessment'!$G$3:$G$368,$B$128)</f>
        <v>0</v>
      </c>
      <c r="E134" s="2">
        <f>COUNTIFS('Target Maturity Assessment'!$A$3:$A$368,$A$68,'Target Maturity Assessment'!$B$3:$B$368,$B133,'Target Maturity Assessment'!$C$3:$C$368,$C134,'Target Maturity Assessment'!$D$3:$D$368,E$67,'Target Maturity Assessment'!$G$3:$G$368,$B$128)</f>
        <v>0</v>
      </c>
      <c r="F134" s="2">
        <f>COUNTIFS('Target Maturity Assessment'!$A$3:$A$368,$A$68,'Target Maturity Assessment'!$B$3:$B$368,$B133,'Target Maturity Assessment'!$C$3:$C$368,$C134,'Target Maturity Assessment'!$D$3:$D$368,F$67,'Target Maturity Assessment'!$G$3:$G$368,$B$128)</f>
        <v>0</v>
      </c>
      <c r="G134" s="2" t="b">
        <f>IF('Inherent Risk Assessment'!$C$15=D133,SUM(D134),IF('Inherent Risk Assessment'!$C$15=$E$129,SUM(D134:E134),IF('Inherent Risk Assessment'!$C$15=$F$129,SUM(D134:F134))))</f>
        <v>0</v>
      </c>
      <c r="J134" s="51" t="str">
        <f t="shared" si="13"/>
        <v>N/A</v>
      </c>
      <c r="K134" s="51" t="str">
        <f t="shared" si="14"/>
        <v>N/A</v>
      </c>
      <c r="L134" s="2"/>
      <c r="M134" s="2"/>
    </row>
    <row r="135" spans="1:13" ht="13.5" hidden="1" thickBot="1" x14ac:dyDescent="0.25">
      <c r="A135" s="30"/>
      <c r="B135" s="35" t="s">
        <v>331</v>
      </c>
      <c r="C135" s="33" t="s">
        <v>332</v>
      </c>
      <c r="D135" s="2">
        <f>COUNTIFS('Target Maturity Assessment'!$A$3:$A$368,$A$68,'Target Maturity Assessment'!$B$3:$B$368,$B135,'Target Maturity Assessment'!$C$3:$C$368,$C135,'Target Maturity Assessment'!$D$3:$D$368,D$67,'Target Maturity Assessment'!$G$3:$G$368,$B$128)</f>
        <v>0</v>
      </c>
      <c r="E135" s="2">
        <f>COUNTIFS('Target Maturity Assessment'!$A$3:$A$368,$A$68,'Target Maturity Assessment'!$B$3:$B$368,$B135,'Target Maturity Assessment'!$C$3:$C$368,$C135,'Target Maturity Assessment'!$D$3:$D$368,E$67,'Target Maturity Assessment'!$G$3:$G$368,$B$128)</f>
        <v>0</v>
      </c>
      <c r="F135" s="2">
        <f>COUNTIFS('Target Maturity Assessment'!$A$3:$A$368,$A$68,'Target Maturity Assessment'!$B$3:$B$368,$B135,'Target Maturity Assessment'!$C$3:$C$368,$C135,'Target Maturity Assessment'!$D$3:$D$368,F$67,'Target Maturity Assessment'!$G$3:$G$368,$B$128)</f>
        <v>0</v>
      </c>
      <c r="G135" s="2" t="b">
        <f>IF('Inherent Risk Assessment'!$C$15=D134,SUM(D135),IF('Inherent Risk Assessment'!$C$15=$E$129,SUM(D135:E135),IF('Inherent Risk Assessment'!$C$15=$F$129,SUM(D135:F135))))</f>
        <v>0</v>
      </c>
      <c r="J135" s="51" t="str">
        <f t="shared" si="13"/>
        <v>N/A</v>
      </c>
      <c r="K135" s="51" t="str">
        <f t="shared" si="14"/>
        <v>N/A</v>
      </c>
      <c r="L135" s="2"/>
      <c r="M135" s="2"/>
    </row>
    <row r="136" spans="1:13" ht="13.5" hidden="1" thickBot="1" x14ac:dyDescent="0.25">
      <c r="A136" s="30"/>
      <c r="B136" s="37"/>
      <c r="C136" s="39" t="s">
        <v>341</v>
      </c>
      <c r="D136" s="2">
        <f>COUNTIFS('Target Maturity Assessment'!$A$3:$A$368,$A$68,'Target Maturity Assessment'!$B$3:$B$368,$B135,'Target Maturity Assessment'!$C$3:$C$368,$C136,'Target Maturity Assessment'!$D$3:$D$368,D$67,'Target Maturity Assessment'!$G$3:$G$368,$B$128)</f>
        <v>0</v>
      </c>
      <c r="E136" s="2">
        <f>COUNTIFS('Target Maturity Assessment'!$A$3:$A$368,$A$68,'Target Maturity Assessment'!$B$3:$B$368,$B135,'Target Maturity Assessment'!$C$3:$C$368,$C136,'Target Maturity Assessment'!$D$3:$D$368,E$67,'Target Maturity Assessment'!$G$3:$G$368,$B$128)</f>
        <v>0</v>
      </c>
      <c r="F136" s="2">
        <f>COUNTIFS('Target Maturity Assessment'!$A$3:$A$368,$A$68,'Target Maturity Assessment'!$B$3:$B$368,$B135,'Target Maturity Assessment'!$C$3:$C$368,$C136,'Target Maturity Assessment'!$D$3:$D$368,F$67,'Target Maturity Assessment'!$G$3:$G$368,$B$128)</f>
        <v>0</v>
      </c>
      <c r="G136" s="2" t="b">
        <f>IF('Inherent Risk Assessment'!$C$15=D135,SUM(D136),IF('Inherent Risk Assessment'!$C$15=$E$129,SUM(D136:E136),IF('Inherent Risk Assessment'!$C$15=$F$129,SUM(D136:F136))))</f>
        <v>0</v>
      </c>
      <c r="J136" s="51" t="str">
        <f t="shared" si="13"/>
        <v>N/A</v>
      </c>
      <c r="K136" s="51" t="str">
        <f t="shared" si="14"/>
        <v>N/A</v>
      </c>
      <c r="L136" s="2"/>
      <c r="M136" s="2"/>
    </row>
    <row r="137" spans="1:13" ht="13.5" hidden="1" thickBot="1" x14ac:dyDescent="0.25">
      <c r="A137" s="30"/>
      <c r="B137" s="35" t="s">
        <v>364</v>
      </c>
      <c r="C137" s="33" t="s">
        <v>365</v>
      </c>
      <c r="D137" s="2">
        <f>COUNTIFS('Target Maturity Assessment'!$A$3:$A$368,$A$68,'Target Maturity Assessment'!$B$3:$B$368,$B137,'Target Maturity Assessment'!$C$3:$C$368,$C137,'Target Maturity Assessment'!$D$3:$D$368,D$67,'Target Maturity Assessment'!$G$3:$G$368,$B$128)</f>
        <v>0</v>
      </c>
      <c r="E137" s="2">
        <f>COUNTIFS('Target Maturity Assessment'!$A$3:$A$368,$A$68,'Target Maturity Assessment'!$B$3:$B$368,$B137,'Target Maturity Assessment'!$C$3:$C$368,$C137,'Target Maturity Assessment'!$D$3:$D$368,E$67,'Target Maturity Assessment'!$G$3:$G$368,$B$128)</f>
        <v>0</v>
      </c>
      <c r="F137" s="2">
        <f>COUNTIFS('Target Maturity Assessment'!$A$3:$A$368,$A$68,'Target Maturity Assessment'!$B$3:$B$368,$B137,'Target Maturity Assessment'!$C$3:$C$368,$C137,'Target Maturity Assessment'!$D$3:$D$368,F$67,'Target Maturity Assessment'!$G$3:$G$368,$B$128)</f>
        <v>0</v>
      </c>
      <c r="G137" s="2" t="b">
        <f>IF('Inherent Risk Assessment'!$C$15=D136,SUM(D137),IF('Inherent Risk Assessment'!$C$15=$E$129,SUM(D137:E137),IF('Inherent Risk Assessment'!$C$15=$F$129,SUM(D137:F137))))</f>
        <v>0</v>
      </c>
      <c r="J137" s="51" t="str">
        <f t="shared" si="13"/>
        <v>N/A</v>
      </c>
      <c r="K137" s="51" t="str">
        <f t="shared" si="14"/>
        <v>N/A</v>
      </c>
      <c r="L137" s="2"/>
      <c r="M137" s="2"/>
    </row>
    <row r="138" spans="1:13" ht="13.5" hidden="1" thickBot="1" x14ac:dyDescent="0.25">
      <c r="A138" s="30"/>
      <c r="B138" s="37"/>
      <c r="C138" s="39" t="s">
        <v>384</v>
      </c>
      <c r="D138" s="2">
        <f>COUNTIFS('Target Maturity Assessment'!$A$3:$A$368,$A$68,'Target Maturity Assessment'!$B$3:$B$368,$B137,'Target Maturity Assessment'!$C$3:$C$368,$C138,'Target Maturity Assessment'!$D$3:$D$368,D$67,'Target Maturity Assessment'!$G$3:$G$368,$B$128)</f>
        <v>0</v>
      </c>
      <c r="E138" s="2">
        <f>COUNTIFS('Target Maturity Assessment'!$A$3:$A$368,$A$68,'Target Maturity Assessment'!$B$3:$B$368,$B137,'Target Maturity Assessment'!$C$3:$C$368,$C138,'Target Maturity Assessment'!$D$3:$D$368,E$67,'Target Maturity Assessment'!$G$3:$G$368,$B$128)</f>
        <v>0</v>
      </c>
      <c r="F138" s="2">
        <f>COUNTIFS('Target Maturity Assessment'!$A$3:$A$368,$A$68,'Target Maturity Assessment'!$B$3:$B$368,$B137,'Target Maturity Assessment'!$C$3:$C$368,$C138,'Target Maturity Assessment'!$D$3:$D$368,F$67,'Target Maturity Assessment'!$G$3:$G$368,$B$128)</f>
        <v>0</v>
      </c>
      <c r="G138" s="2" t="b">
        <f>IF('Inherent Risk Assessment'!$C$15=D137,SUM(D138),IF('Inherent Risk Assessment'!$C$15=$E$129,SUM(D138:E138),IF('Inherent Risk Assessment'!$C$15=$F$129,SUM(D138:F138))))</f>
        <v>0</v>
      </c>
      <c r="J138" s="51" t="str">
        <f t="shared" si="13"/>
        <v>N/A</v>
      </c>
      <c r="K138" s="51" t="str">
        <f t="shared" si="14"/>
        <v>N/A</v>
      </c>
      <c r="L138" s="2"/>
      <c r="M138" s="2"/>
    </row>
    <row r="139" spans="1:13" ht="13.5" hidden="1" thickBot="1" x14ac:dyDescent="0.25">
      <c r="A139" s="30"/>
      <c r="B139" s="35" t="s">
        <v>391</v>
      </c>
      <c r="C139" s="33" t="s">
        <v>392</v>
      </c>
      <c r="D139" s="2">
        <f>COUNTIFS('Target Maturity Assessment'!$A$3:$A$368,$A$68,'Target Maturity Assessment'!$B$3:$B$368,$B139,'Target Maturity Assessment'!$C$3:$C$368,$C139,'Target Maturity Assessment'!$D$3:$D$368,D$67,'Target Maturity Assessment'!$G$3:$G$368,$B$128)</f>
        <v>0</v>
      </c>
      <c r="E139" s="2">
        <f>COUNTIFS('Target Maturity Assessment'!$A$3:$A$368,$A$68,'Target Maturity Assessment'!$B$3:$B$368,$B139,'Target Maturity Assessment'!$C$3:$C$368,$C139,'Target Maturity Assessment'!$D$3:$D$368,E$67,'Target Maturity Assessment'!$G$3:$G$368,$B$128)</f>
        <v>0</v>
      </c>
      <c r="F139" s="2">
        <f>COUNTIFS('Target Maturity Assessment'!$A$3:$A$368,$A$68,'Target Maturity Assessment'!$B$3:$B$368,$B139,'Target Maturity Assessment'!$C$3:$C$368,$C139,'Target Maturity Assessment'!$D$3:$D$368,F$67,'Target Maturity Assessment'!$G$3:$G$368,$B$128)</f>
        <v>0</v>
      </c>
      <c r="G139" s="2" t="b">
        <f>IF('Inherent Risk Assessment'!$C$15=D138,SUM(D139),IF('Inherent Risk Assessment'!$C$15=$E$129,SUM(D139:E139),IF('Inherent Risk Assessment'!$C$15=$F$129,SUM(D139:F139))))</f>
        <v>0</v>
      </c>
      <c r="J139" s="51" t="str">
        <f t="shared" si="13"/>
        <v>N/A</v>
      </c>
      <c r="K139" s="51" t="str">
        <f t="shared" si="14"/>
        <v>N/A</v>
      </c>
      <c r="M139" s="2"/>
    </row>
    <row r="140" spans="1:13" ht="13.5" hidden="1" thickBot="1" x14ac:dyDescent="0.25">
      <c r="A140" s="31"/>
      <c r="B140" s="37"/>
      <c r="C140" s="39" t="s">
        <v>413</v>
      </c>
      <c r="D140" s="2">
        <f>COUNTIFS('Target Maturity Assessment'!$A$3:$A$368,$A$68,'Target Maturity Assessment'!$B$3:$B$368,$B139,'Target Maturity Assessment'!$C$3:$C$368,$C140,'Target Maturity Assessment'!$D$3:$D$368,D$67,'Target Maturity Assessment'!$G$3:$G$368,$B$128)</f>
        <v>0</v>
      </c>
      <c r="E140" s="2">
        <f>COUNTIFS('Target Maturity Assessment'!$A$3:$A$368,$A$68,'Target Maturity Assessment'!$B$3:$B$368,$B139,'Target Maturity Assessment'!$C$3:$C$368,$C140,'Target Maturity Assessment'!$D$3:$D$368,E$67,'Target Maturity Assessment'!$G$3:$G$368,$B$128)</f>
        <v>0</v>
      </c>
      <c r="F140" s="2">
        <f>COUNTIFS('Target Maturity Assessment'!$A$3:$A$368,$A$68,'Target Maturity Assessment'!$B$3:$B$368,$B139,'Target Maturity Assessment'!$C$3:$C$368,$C140,'Target Maturity Assessment'!$D$3:$D$368,F$67,'Target Maturity Assessment'!$G$3:$G$368,$B$128)</f>
        <v>0</v>
      </c>
      <c r="G140" s="2" t="b">
        <f>IF('Inherent Risk Assessment'!$C$15=D139,SUM(D140),IF('Inherent Risk Assessment'!$C$15=$E$129,SUM(D140:E140),IF('Inherent Risk Assessment'!$C$15=$F$129,SUM(D140:F140))))</f>
        <v>0</v>
      </c>
      <c r="J140" s="51" t="str">
        <f t="shared" si="13"/>
        <v>N/A</v>
      </c>
      <c r="K140" s="51" t="str">
        <f t="shared" si="14"/>
        <v>N/A</v>
      </c>
    </row>
    <row r="141" spans="1:13" ht="13.5" hidden="1" thickBot="1" x14ac:dyDescent="0.25">
      <c r="A141" s="42" t="s">
        <v>438</v>
      </c>
      <c r="B141" s="35" t="s">
        <v>439</v>
      </c>
      <c r="C141" s="33" t="s">
        <v>440</v>
      </c>
      <c r="D141" s="2">
        <f>COUNTIFS('Target Maturity Assessment'!$A$3:$A$368,$A$79,'Target Maturity Assessment'!$B$3:$B$368,$B141,'Target Maturity Assessment'!$C$3:$C$368,$C141,'Target Maturity Assessment'!$D$3:$D$368,D$67,'Target Maturity Assessment'!$G$3:$G$368,$B$128)</f>
        <v>0</v>
      </c>
      <c r="E141" s="2">
        <f>COUNTIFS('Target Maturity Assessment'!$A$3:$A$368,$A$79,'Target Maturity Assessment'!$B$3:$B$368,$B141,'Target Maturity Assessment'!$C$3:$C$368,$C141,'Target Maturity Assessment'!$D$3:$D$368,E$67,'Target Maturity Assessment'!$G$3:$G$368,$B$128)</f>
        <v>0</v>
      </c>
      <c r="F141" s="2">
        <f>COUNTIFS('Target Maturity Assessment'!$A$3:$A$368,$A$79,'Target Maturity Assessment'!$B$3:$B$368,$B141,'Target Maturity Assessment'!$C$3:$C$368,$C141,'Target Maturity Assessment'!$D$3:$D$368,F$67,'Target Maturity Assessment'!$G$3:$G$368,$B$128)</f>
        <v>0</v>
      </c>
      <c r="G141" s="2" t="b">
        <f>IF('Inherent Risk Assessment'!$C$15=D140,SUM(D141),IF('Inherent Risk Assessment'!$C$15=$E$129,SUM(D141:E141),IF('Inherent Risk Assessment'!$C$15=$F$129,SUM(D141:F141))))</f>
        <v>0</v>
      </c>
      <c r="J141" s="51" t="str">
        <f t="shared" si="13"/>
        <v>N/A</v>
      </c>
      <c r="K141" s="51" t="str">
        <f t="shared" si="14"/>
        <v>N/A</v>
      </c>
    </row>
    <row r="142" spans="1:13" ht="13.5" hidden="1" thickBot="1" x14ac:dyDescent="0.25">
      <c r="A142" s="36"/>
      <c r="B142" s="37"/>
      <c r="C142" s="39" t="s">
        <v>463</v>
      </c>
      <c r="D142" s="2">
        <f>COUNTIFS('Target Maturity Assessment'!$A$3:$A$368,$A$79,'Target Maturity Assessment'!$B$3:$B$368,$B141,'Target Maturity Assessment'!$C$3:$C$368,$C142,'Target Maturity Assessment'!$D$3:$D$368,D$67,'Target Maturity Assessment'!$G$3:$G$368,$B$128)</f>
        <v>0</v>
      </c>
      <c r="E142" s="2">
        <f>COUNTIFS('Target Maturity Assessment'!$A$3:$A$368,$A$79,'Target Maturity Assessment'!$B$3:$B$368,$B141,'Target Maturity Assessment'!$C$3:$C$368,$C142,'Target Maturity Assessment'!$D$3:$D$368,E$67,'Target Maturity Assessment'!$G$3:$G$368,$B$128)</f>
        <v>0</v>
      </c>
      <c r="F142" s="2">
        <f>COUNTIFS('Target Maturity Assessment'!$A$3:$A$368,$A$79,'Target Maturity Assessment'!$B$3:$B$368,$B141,'Target Maturity Assessment'!$C$3:$C$368,$C142,'Target Maturity Assessment'!$D$3:$D$368,F$67,'Target Maturity Assessment'!$G$3:$G$368,$B$128)</f>
        <v>0</v>
      </c>
      <c r="G142" s="2" t="b">
        <f>IF('Inherent Risk Assessment'!$C$15=D141,SUM(D142),IF('Inherent Risk Assessment'!$C$15=$E$129,SUM(D142:E142),IF('Inherent Risk Assessment'!$C$15=$F$129,SUM(D142:F142))))</f>
        <v>0</v>
      </c>
      <c r="J142" s="51" t="str">
        <f t="shared" si="13"/>
        <v>N/A</v>
      </c>
      <c r="K142" s="51" t="str">
        <f t="shared" si="14"/>
        <v>N/A</v>
      </c>
    </row>
    <row r="143" spans="1:13" ht="13.5" hidden="1" thickBot="1" x14ac:dyDescent="0.25">
      <c r="A143" s="36"/>
      <c r="B143" s="35" t="s">
        <v>472</v>
      </c>
      <c r="C143" s="33" t="s">
        <v>476</v>
      </c>
      <c r="D143" s="2">
        <f>COUNTIFS('Target Maturity Assessment'!$A$3:$A$368,$A$79,'Target Maturity Assessment'!$B$3:$B$368,$B143,'Target Maturity Assessment'!$C$3:$C$368,$C143,'Target Maturity Assessment'!$D$3:$D$368,D$67,'Target Maturity Assessment'!$G$3:$G$368,$B$128)</f>
        <v>0</v>
      </c>
      <c r="E143" s="2">
        <f>COUNTIFS('Target Maturity Assessment'!$A$3:$A$368,$A$79,'Target Maturity Assessment'!$B$3:$B$368,$B143,'Target Maturity Assessment'!$C$3:$C$368,$C143,'Target Maturity Assessment'!$D$3:$D$368,E$67,'Target Maturity Assessment'!$G$3:$G$368,$B$128)</f>
        <v>0</v>
      </c>
      <c r="F143" s="2">
        <f>COUNTIFS('Target Maturity Assessment'!$A$3:$A$368,$A$79,'Target Maturity Assessment'!$B$3:$B$368,$B143,'Target Maturity Assessment'!$C$3:$C$368,$C143,'Target Maturity Assessment'!$D$3:$D$368,F$67,'Target Maturity Assessment'!$G$3:$G$368,$B$128)</f>
        <v>0</v>
      </c>
      <c r="G143" s="2" t="b">
        <f>IF('Inherent Risk Assessment'!$C$15=D142,SUM(D143),IF('Inherent Risk Assessment'!$C$15=$E$129,SUM(D143:E143),IF('Inherent Risk Assessment'!$C$15=$F$129,SUM(D143:F143))))</f>
        <v>0</v>
      </c>
      <c r="J143" s="51" t="str">
        <f t="shared" si="13"/>
        <v>N/A</v>
      </c>
      <c r="K143" s="51" t="str">
        <f t="shared" si="14"/>
        <v>N/A</v>
      </c>
    </row>
    <row r="144" spans="1:13" ht="13.5" hidden="1" thickBot="1" x14ac:dyDescent="0.25">
      <c r="A144" s="37"/>
      <c r="B144" s="37"/>
      <c r="C144" s="39" t="s">
        <v>473</v>
      </c>
      <c r="D144" s="2">
        <f>COUNTIFS('Target Maturity Assessment'!$A$3:$A$368,$A$79,'Target Maturity Assessment'!$B$3:$B$368,$B143,'Target Maturity Assessment'!$C$3:$C$368,$C144,'Target Maturity Assessment'!$D$3:$D$368,D$67,'Target Maturity Assessment'!$G$3:$G$368,$B$128)</f>
        <v>0</v>
      </c>
      <c r="E144" s="2">
        <f>COUNTIFS('Target Maturity Assessment'!$A$3:$A$368,$A$79,'Target Maturity Assessment'!$B$3:$B$368,$B143,'Target Maturity Assessment'!$C$3:$C$368,$C144,'Target Maturity Assessment'!$D$3:$D$368,E$67,'Target Maturity Assessment'!$G$3:$G$368,$B$128)</f>
        <v>0</v>
      </c>
      <c r="F144" s="2">
        <f>COUNTIFS('Target Maturity Assessment'!$A$3:$A$368,$A$79,'Target Maturity Assessment'!$B$3:$B$368,$B143,'Target Maturity Assessment'!$C$3:$C$368,$C144,'Target Maturity Assessment'!$D$3:$D$368,F$67,'Target Maturity Assessment'!$G$3:$G$368,$B$128)</f>
        <v>0</v>
      </c>
      <c r="G144" s="2" t="b">
        <f>IF('Inherent Risk Assessment'!$C$15=D143,SUM(D144),IF('Inherent Risk Assessment'!$C$15=$E$129,SUM(D144:E144),IF('Inherent Risk Assessment'!$C$15=$F$129,SUM(D144:F144))))</f>
        <v>0</v>
      </c>
      <c r="J144" s="51" t="str">
        <f t="shared" si="13"/>
        <v>N/A</v>
      </c>
      <c r="K144" s="51" t="str">
        <f t="shared" si="14"/>
        <v>N/A</v>
      </c>
    </row>
    <row r="145" spans="1:11" ht="13.5" hidden="1" thickBot="1" x14ac:dyDescent="0.25">
      <c r="A145" s="42" t="s">
        <v>491</v>
      </c>
      <c r="B145" s="35" t="s">
        <v>492</v>
      </c>
      <c r="C145" s="33" t="s">
        <v>493</v>
      </c>
      <c r="D145" s="2">
        <f>COUNTIFS('Target Maturity Assessment'!$A$3:$A$368,$A$83,'Target Maturity Assessment'!$B$3:$B$368,$B145,'Target Maturity Assessment'!$C$3:$C$368,$C145,'Target Maturity Assessment'!$D$3:$D$368,D$67,'Target Maturity Assessment'!$G$3:$G$368,$B$128)</f>
        <v>0</v>
      </c>
      <c r="E145" s="2">
        <f>COUNTIFS('Target Maturity Assessment'!$A$3:$A$368,$A$83,'Target Maturity Assessment'!$B$3:$B$368,$B145,'Target Maturity Assessment'!$C$3:$C$368,$C145,'Target Maturity Assessment'!$D$3:$D$368,E$67,'Target Maturity Assessment'!$G$3:$G$368,$B$128)</f>
        <v>0</v>
      </c>
      <c r="F145" s="2">
        <f>COUNTIFS('Target Maturity Assessment'!$A$3:$A$368,$A$83,'Target Maturity Assessment'!$B$3:$B$368,$B145,'Target Maturity Assessment'!$C$3:$C$368,$C145,'Target Maturity Assessment'!$D$3:$D$368,F$67,'Target Maturity Assessment'!$G$3:$G$368,$B$128)</f>
        <v>0</v>
      </c>
      <c r="G145" s="2" t="b">
        <f>IF('Inherent Risk Assessment'!$C$15=D144,SUM(D145),IF('Inherent Risk Assessment'!$C$15=$E$129,SUM(D145:E145),IF('Inherent Risk Assessment'!$C$15=$F$129,SUM(D145:F145))))</f>
        <v>0</v>
      </c>
      <c r="J145" s="51" t="str">
        <f t="shared" si="13"/>
        <v>N/A</v>
      </c>
      <c r="K145" s="51" t="str">
        <f t="shared" si="14"/>
        <v>N/A</v>
      </c>
    </row>
    <row r="146" spans="1:11" ht="13.5" hidden="1" thickBot="1" x14ac:dyDescent="0.25">
      <c r="A146" s="36"/>
      <c r="B146" s="36"/>
      <c r="C146" s="34" t="s">
        <v>536</v>
      </c>
      <c r="D146" s="2">
        <f>COUNTIFS('Target Maturity Assessment'!$A$3:$A$368,$A$83,'Target Maturity Assessment'!$B$3:$B$368,$B145,'Target Maturity Assessment'!$C$3:$C$368,$C146,'Target Maturity Assessment'!$D$3:$D$368,D$67,'Target Maturity Assessment'!$G$3:$G$368,$B$128)</f>
        <v>0</v>
      </c>
      <c r="E146" s="2">
        <f>COUNTIFS('Target Maturity Assessment'!$A$3:$A$368,$A$83,'Target Maturity Assessment'!$B$3:$B$368,$B145,'Target Maturity Assessment'!$C$3:$C$368,$C146,'Target Maturity Assessment'!$D$3:$D$368,E$67,'Target Maturity Assessment'!$G$3:$G$368,$B$128)</f>
        <v>0</v>
      </c>
      <c r="F146" s="2">
        <f>COUNTIFS('Target Maturity Assessment'!$A$3:$A$368,$A$83,'Target Maturity Assessment'!$B$3:$B$368,$B145,'Target Maturity Assessment'!$C$3:$C$368,$C146,'Target Maturity Assessment'!$D$3:$D$368,F$67,'Target Maturity Assessment'!$G$3:$G$368,$B$128)</f>
        <v>0</v>
      </c>
      <c r="G146" s="2" t="b">
        <f>IF('Inherent Risk Assessment'!$C$15=D145,SUM(D146),IF('Inherent Risk Assessment'!$C$15=$E$129,SUM(D146:E146),IF('Inherent Risk Assessment'!$C$15=$F$129,SUM(D146:F146))))</f>
        <v>0</v>
      </c>
      <c r="J146" s="51" t="str">
        <f t="shared" si="13"/>
        <v>N/A</v>
      </c>
      <c r="K146" s="51" t="str">
        <f t="shared" si="14"/>
        <v>N/A</v>
      </c>
    </row>
    <row r="147" spans="1:11" ht="13.5" hidden="1" thickBot="1" x14ac:dyDescent="0.25">
      <c r="A147" s="36"/>
      <c r="B147" s="37"/>
      <c r="C147" s="39" t="s">
        <v>559</v>
      </c>
      <c r="D147" s="2">
        <f>COUNTIFS('Target Maturity Assessment'!$A$3:$A$368,$A$83,'Target Maturity Assessment'!$B$3:$B$368,$B145,'Target Maturity Assessment'!$C$3:$C$368,$C147,'Target Maturity Assessment'!$D$3:$D$368,D$67,'Target Maturity Assessment'!$G$3:$G$368,$B$128)</f>
        <v>0</v>
      </c>
      <c r="E147" s="2">
        <f>COUNTIFS('Target Maturity Assessment'!$A$3:$A$368,$A$83,'Target Maturity Assessment'!$B$3:$B$368,$B145,'Target Maturity Assessment'!$C$3:$C$368,$C147,'Target Maturity Assessment'!$D$3:$D$368,E$67,'Target Maturity Assessment'!$G$3:$G$368,$B$128)</f>
        <v>0</v>
      </c>
      <c r="F147" s="2">
        <f>COUNTIFS('Target Maturity Assessment'!$A$3:$A$368,$A$83,'Target Maturity Assessment'!$B$3:$B$368,$B145,'Target Maturity Assessment'!$C$3:$C$368,$C147,'Target Maturity Assessment'!$D$3:$D$368,F$67,'Target Maturity Assessment'!$G$3:$G$368,$B$128)</f>
        <v>0</v>
      </c>
      <c r="G147" s="2" t="b">
        <f>IF('Inherent Risk Assessment'!$C$15=D146,SUM(D147),IF('Inherent Risk Assessment'!$C$15=$E$129,SUM(D147:E147),IF('Inherent Risk Assessment'!$C$15=$F$129,SUM(D147:F147))))</f>
        <v>0</v>
      </c>
      <c r="J147" s="51" t="str">
        <f t="shared" si="13"/>
        <v>N/A</v>
      </c>
      <c r="K147" s="51" t="str">
        <f t="shared" si="14"/>
        <v>N/A</v>
      </c>
    </row>
    <row r="148" spans="1:11" ht="13.5" hidden="1" thickBot="1" x14ac:dyDescent="0.25">
      <c r="A148" s="36"/>
      <c r="B148" s="35" t="s">
        <v>562</v>
      </c>
      <c r="C148" s="33" t="s">
        <v>563</v>
      </c>
      <c r="D148" s="2">
        <f>COUNTIFS('Target Maturity Assessment'!$A$3:$A$368,$A$83,'Target Maturity Assessment'!$B$3:$B$368,$B148,'Target Maturity Assessment'!$C$3:$C$368,$C148,'Target Maturity Assessment'!$D$3:$D$368,D$67,'Target Maturity Assessment'!$G$3:$G$368,$B$128)</f>
        <v>0</v>
      </c>
      <c r="E148" s="2">
        <f>COUNTIFS('Target Maturity Assessment'!$A$3:$A$368,$A$83,'Target Maturity Assessment'!$B$3:$B$368,$B148,'Target Maturity Assessment'!$C$3:$C$368,$C148,'Target Maturity Assessment'!$D$3:$D$368,E$67,'Target Maturity Assessment'!$G$3:$G$368,$B$128)</f>
        <v>0</v>
      </c>
      <c r="F148" s="2">
        <f>COUNTIFS('Target Maturity Assessment'!$A$3:$A$368,$A$83,'Target Maturity Assessment'!$B$3:$B$368,$B148,'Target Maturity Assessment'!$C$3:$C$368,$C148,'Target Maturity Assessment'!$D$3:$D$368,F$67,'Target Maturity Assessment'!$G$3:$G$368,$B$128)</f>
        <v>0</v>
      </c>
      <c r="G148" s="2" t="b">
        <f>IF('Inherent Risk Assessment'!$C$15=D147,SUM(D148),IF('Inherent Risk Assessment'!$C$15=$E$129,SUM(D148:E148),IF('Inherent Risk Assessment'!$C$15=$F$129,SUM(D148:F148))))</f>
        <v>0</v>
      </c>
      <c r="J148" s="51" t="str">
        <f t="shared" si="13"/>
        <v>N/A</v>
      </c>
      <c r="K148" s="51" t="str">
        <f t="shared" si="14"/>
        <v>N/A</v>
      </c>
    </row>
    <row r="149" spans="1:11" ht="13.5" hidden="1" thickBot="1" x14ac:dyDescent="0.25">
      <c r="A149" s="36"/>
      <c r="B149" s="36"/>
      <c r="C149" s="34" t="s">
        <v>584</v>
      </c>
      <c r="D149" s="2">
        <f>COUNTIFS('Target Maturity Assessment'!$A$3:$A$368,$A$83,'Target Maturity Assessment'!$B$3:$B$368,$B148,'Target Maturity Assessment'!$C$3:$C$368,$C149,'Target Maturity Assessment'!$D$3:$D$368,D$67,'Target Maturity Assessment'!$G$3:$G$368,$B$128)</f>
        <v>0</v>
      </c>
      <c r="E149" s="2">
        <f>COUNTIFS('Target Maturity Assessment'!$A$3:$A$368,$A$83,'Target Maturity Assessment'!$B$3:$B$368,$B148,'Target Maturity Assessment'!$C$3:$C$368,$C149,'Target Maturity Assessment'!$D$3:$D$368,E$67,'Target Maturity Assessment'!$G$3:$G$368,$B$128)</f>
        <v>0</v>
      </c>
      <c r="F149" s="2">
        <f>COUNTIFS('Target Maturity Assessment'!$A$3:$A$368,$A$83,'Target Maturity Assessment'!$B$3:$B$368,$B148,'Target Maturity Assessment'!$C$3:$C$368,$C149,'Target Maturity Assessment'!$D$3:$D$368,F$67,'Target Maturity Assessment'!$G$3:$G$368,$B$128)</f>
        <v>0</v>
      </c>
      <c r="G149" s="2" t="b">
        <f>IF('Inherent Risk Assessment'!$C$15=D148,SUM(D149),IF('Inherent Risk Assessment'!$C$15=$E$129,SUM(D149:E149),IF('Inherent Risk Assessment'!$C$15=$F$129,SUM(D149:F149))))</f>
        <v>0</v>
      </c>
      <c r="J149" s="51" t="str">
        <f t="shared" si="13"/>
        <v>N/A</v>
      </c>
      <c r="K149" s="51" t="str">
        <f t="shared" si="14"/>
        <v>N/A</v>
      </c>
    </row>
    <row r="150" spans="1:11" ht="13.5" hidden="1" thickBot="1" x14ac:dyDescent="0.25">
      <c r="A150" s="36"/>
      <c r="B150" s="36"/>
      <c r="C150" s="34" t="s">
        <v>589</v>
      </c>
      <c r="D150" s="2">
        <f>COUNTIFS('Target Maturity Assessment'!$A$3:$A$368,$A$83,'Target Maturity Assessment'!$B$3:$B$368,$B148,'Target Maturity Assessment'!$C$3:$C$368,$C150,'Target Maturity Assessment'!$D$3:$D$368,D$67,'Target Maturity Assessment'!$G$3:$G$368,$B$128)</f>
        <v>0</v>
      </c>
      <c r="E150" s="2">
        <f>COUNTIFS('Target Maturity Assessment'!$A$3:$A$368,$A$83,'Target Maturity Assessment'!$B$3:$B$368,$B148,'Target Maturity Assessment'!$C$3:$C$368,$C150,'Target Maturity Assessment'!$D$3:$D$368,E$67,'Target Maturity Assessment'!$G$3:$G$368,$B$128)</f>
        <v>0</v>
      </c>
      <c r="F150" s="2">
        <f>COUNTIFS('Target Maturity Assessment'!$A$3:$A$368,$A$83,'Target Maturity Assessment'!$B$3:$B$368,$B148,'Target Maturity Assessment'!$C$3:$C$368,$C150,'Target Maturity Assessment'!$D$3:$D$368,F$67,'Target Maturity Assessment'!$G$3:$G$368,$B$128)</f>
        <v>0</v>
      </c>
      <c r="G150" s="2" t="b">
        <f>IF('Inherent Risk Assessment'!$C$15=D149,SUM(D150),IF('Inherent Risk Assessment'!$C$15=$E$129,SUM(D150:E150),IF('Inherent Risk Assessment'!$C$15=$F$129,SUM(D150:F150))))</f>
        <v>0</v>
      </c>
      <c r="J150" s="51" t="str">
        <f t="shared" si="13"/>
        <v>N/A</v>
      </c>
      <c r="K150" s="51" t="str">
        <f t="shared" si="14"/>
        <v>N/A</v>
      </c>
    </row>
    <row r="151" spans="1:11" ht="13.5" hidden="1" thickBot="1" x14ac:dyDescent="0.25">
      <c r="A151" s="36"/>
      <c r="B151" s="36"/>
      <c r="C151" s="34" t="s">
        <v>598</v>
      </c>
      <c r="D151" s="2">
        <f>COUNTIFS('Target Maturity Assessment'!$A$3:$A$368,$A$83,'Target Maturity Assessment'!$B$3:$B$368,$B148,'Target Maturity Assessment'!$C$3:$C$368,$C151,'Target Maturity Assessment'!$D$3:$D$368,D$67,'Target Maturity Assessment'!$G$3:$G$368,$B$128)</f>
        <v>0</v>
      </c>
      <c r="E151" s="2">
        <f>COUNTIFS('Target Maturity Assessment'!$A$3:$A$368,$A$83,'Target Maturity Assessment'!$B$3:$B$368,$B148,'Target Maturity Assessment'!$C$3:$C$368,$C151,'Target Maturity Assessment'!$D$3:$D$368,E$67,'Target Maturity Assessment'!$G$3:$G$368,$B$128)</f>
        <v>0</v>
      </c>
      <c r="F151" s="2">
        <f>COUNTIFS('Target Maturity Assessment'!$A$3:$A$368,$A$83,'Target Maturity Assessment'!$B$3:$B$368,$B148,'Target Maturity Assessment'!$C$3:$C$368,$C151,'Target Maturity Assessment'!$D$3:$D$368,F$67,'Target Maturity Assessment'!$G$3:$G$368,$B$128)</f>
        <v>0</v>
      </c>
      <c r="G151" s="2" t="b">
        <f>IF('Inherent Risk Assessment'!$C$15=D150,SUM(D151),IF('Inherent Risk Assessment'!$C$15=$E$129,SUM(D151:E151),IF('Inherent Risk Assessment'!$C$15=$F$129,SUM(D151:F151))))</f>
        <v>0</v>
      </c>
      <c r="J151" s="51" t="str">
        <f t="shared" si="13"/>
        <v>N/A</v>
      </c>
      <c r="K151" s="51" t="str">
        <f t="shared" si="14"/>
        <v>N/A</v>
      </c>
    </row>
    <row r="152" spans="1:11" ht="13.5" hidden="1" thickBot="1" x14ac:dyDescent="0.25">
      <c r="A152" s="36"/>
      <c r="B152" s="36"/>
      <c r="C152" s="34" t="s">
        <v>607</v>
      </c>
      <c r="D152" s="2">
        <f>COUNTIFS('Target Maturity Assessment'!$A$3:$A$368,$A$83,'Target Maturity Assessment'!$B$3:$B$368,$B148,'Target Maturity Assessment'!$C$3:$C$368,$C152,'Target Maturity Assessment'!$D$3:$D$368,D$67,'Target Maturity Assessment'!$G$3:$G$368,$B$128)</f>
        <v>0</v>
      </c>
      <c r="E152" s="2">
        <f>COUNTIFS('Target Maturity Assessment'!$A$3:$A$368,$A$83,'Target Maturity Assessment'!$B$3:$B$368,$B148,'Target Maturity Assessment'!$C$3:$C$368,$C152,'Target Maturity Assessment'!$D$3:$D$368,E$67,'Target Maturity Assessment'!$G$3:$G$368,$B$128)</f>
        <v>0</v>
      </c>
      <c r="F152" s="2">
        <f>COUNTIFS('Target Maturity Assessment'!$A$3:$A$368,$A$83,'Target Maturity Assessment'!$B$3:$B$368,$B148,'Target Maturity Assessment'!$C$3:$C$368,$C152,'Target Maturity Assessment'!$D$3:$D$368,F$67,'Target Maturity Assessment'!$G$3:$G$368,$B$128)</f>
        <v>0</v>
      </c>
      <c r="G152" s="2" t="b">
        <f>IF('Inherent Risk Assessment'!$C$15=D151,SUM(D152),IF('Inherent Risk Assessment'!$C$15=$E$129,SUM(D152:E152),IF('Inherent Risk Assessment'!$C$15=$F$129,SUM(D152:F152))))</f>
        <v>0</v>
      </c>
      <c r="J152" s="51" t="str">
        <f t="shared" si="13"/>
        <v>N/A</v>
      </c>
      <c r="K152" s="51" t="str">
        <f t="shared" si="14"/>
        <v>N/A</v>
      </c>
    </row>
    <row r="153" spans="1:11" ht="13.5" hidden="1" thickBot="1" x14ac:dyDescent="0.25">
      <c r="A153" s="36"/>
      <c r="B153" s="36"/>
      <c r="C153" s="34" t="s">
        <v>612</v>
      </c>
      <c r="D153" s="2">
        <f>COUNTIFS('Target Maturity Assessment'!$A$3:$A$368,$A$83,'Target Maturity Assessment'!$B$3:$B$368,$B148,'Target Maturity Assessment'!$C$3:$C$368,$C153,'Target Maturity Assessment'!$D$3:$D$368,D$67,'Target Maturity Assessment'!$G$3:$G$368,$B$128)</f>
        <v>0</v>
      </c>
      <c r="E153" s="2">
        <f>COUNTIFS('Target Maturity Assessment'!$A$3:$A$368,$A$83,'Target Maturity Assessment'!$B$3:$B$368,$B148,'Target Maturity Assessment'!$C$3:$C$368,$C153,'Target Maturity Assessment'!$D$3:$D$368,E$67,'Target Maturity Assessment'!$G$3:$G$368,$B$128)</f>
        <v>0</v>
      </c>
      <c r="F153" s="2">
        <f>COUNTIFS('Target Maturity Assessment'!$A$3:$A$368,$A$83,'Target Maturity Assessment'!$B$3:$B$368,$B148,'Target Maturity Assessment'!$C$3:$C$368,$C153,'Target Maturity Assessment'!$D$3:$D$368,F$67,'Target Maturity Assessment'!$G$3:$G$368,$B$128)</f>
        <v>0</v>
      </c>
      <c r="G153" s="2" t="b">
        <f>IF('Inherent Risk Assessment'!$C$15=D152,SUM(D153),IF('Inherent Risk Assessment'!$C$15=$E$129,SUM(D153:E153),IF('Inherent Risk Assessment'!$C$15=$F$129,SUM(D153:F153))))</f>
        <v>0</v>
      </c>
      <c r="J153" s="51" t="str">
        <f t="shared" si="13"/>
        <v>N/A</v>
      </c>
      <c r="K153" s="51" t="str">
        <f t="shared" si="14"/>
        <v>N/A</v>
      </c>
    </row>
    <row r="154" spans="1:11" ht="13.5" hidden="1" thickBot="1" x14ac:dyDescent="0.25">
      <c r="A154" s="36"/>
      <c r="B154" s="36"/>
      <c r="C154" s="34" t="s">
        <v>615</v>
      </c>
      <c r="D154" s="2">
        <f>COUNTIFS('Target Maturity Assessment'!$A$3:$A$368,$A$83,'Target Maturity Assessment'!$B$3:$B$368,$B148,'Target Maturity Assessment'!$C$3:$C$368,$C154,'Target Maturity Assessment'!$D$3:$D$368,D$67,'Target Maturity Assessment'!$G$3:$G$368,$B$128)</f>
        <v>0</v>
      </c>
      <c r="E154" s="2">
        <f>COUNTIFS('Target Maturity Assessment'!$A$3:$A$368,$A$83,'Target Maturity Assessment'!$B$3:$B$368,$B148,'Target Maturity Assessment'!$C$3:$C$368,$C154,'Target Maturity Assessment'!$D$3:$D$368,E$67,'Target Maturity Assessment'!$G$3:$G$368,$B$128)</f>
        <v>0</v>
      </c>
      <c r="F154" s="2">
        <f>COUNTIFS('Target Maturity Assessment'!$A$3:$A$368,$A$83,'Target Maturity Assessment'!$B$3:$B$368,$B148,'Target Maturity Assessment'!$C$3:$C$368,$C154,'Target Maturity Assessment'!$D$3:$D$368,F$67,'Target Maturity Assessment'!$G$3:$G$368,$B$128)</f>
        <v>0</v>
      </c>
      <c r="G154" s="2" t="b">
        <f>IF('Inherent Risk Assessment'!$C$15=D153,SUM(D154),IF('Inherent Risk Assessment'!$C$15=$E$129,SUM(D154:E154),IF('Inherent Risk Assessment'!$C$15=$F$129,SUM(D154:F154))))</f>
        <v>0</v>
      </c>
      <c r="J154" s="51" t="str">
        <f t="shared" si="13"/>
        <v>N/A</v>
      </c>
      <c r="K154" s="51" t="str">
        <f t="shared" si="14"/>
        <v>N/A</v>
      </c>
    </row>
    <row r="155" spans="1:11" ht="13.5" hidden="1" thickBot="1" x14ac:dyDescent="0.25">
      <c r="A155" s="36"/>
      <c r="B155" s="37"/>
      <c r="C155" s="39" t="s">
        <v>618</v>
      </c>
      <c r="D155" s="2">
        <f>COUNTIFS('Target Maturity Assessment'!$A$3:$A$368,$A$83,'Target Maturity Assessment'!$B$3:$B$368,$B148,'Target Maturity Assessment'!$C$3:$C$368,$C155,'Target Maturity Assessment'!$D$3:$D$368,D$67,'Target Maturity Assessment'!$G$3:$G$368,$B$128)</f>
        <v>0</v>
      </c>
      <c r="E155" s="2">
        <f>COUNTIFS('Target Maturity Assessment'!$A$3:$A$368,$A$83,'Target Maturity Assessment'!$B$3:$B$368,$B148,'Target Maturity Assessment'!$C$3:$C$368,$C155,'Target Maturity Assessment'!$D$3:$D$368,E$67,'Target Maturity Assessment'!$G$3:$G$368,$B$128)</f>
        <v>0</v>
      </c>
      <c r="F155" s="2">
        <f>COUNTIFS('Target Maturity Assessment'!$A$3:$A$368,$A$83,'Target Maturity Assessment'!$B$3:$B$368,$B148,'Target Maturity Assessment'!$C$3:$C$368,$C155,'Target Maturity Assessment'!$D$3:$D$368,F$67,'Target Maturity Assessment'!$G$3:$G$368,$B$128)</f>
        <v>0</v>
      </c>
      <c r="G155" s="2" t="b">
        <f>IF('Inherent Risk Assessment'!$C$15=D154,SUM(D155),IF('Inherent Risk Assessment'!$C$15=$E$129,SUM(D155:E155),IF('Inherent Risk Assessment'!$C$15=$F$129,SUM(D155:F155))))</f>
        <v>0</v>
      </c>
      <c r="J155" s="51" t="str">
        <f t="shared" si="13"/>
        <v>N/A</v>
      </c>
      <c r="K155" s="51" t="str">
        <f t="shared" si="14"/>
        <v>N/A</v>
      </c>
    </row>
    <row r="156" spans="1:11" ht="13.5" hidden="1" thickBot="1" x14ac:dyDescent="0.25">
      <c r="A156" s="36"/>
      <c r="B156" s="35" t="s">
        <v>621</v>
      </c>
      <c r="C156" s="33" t="s">
        <v>622</v>
      </c>
      <c r="D156" s="2">
        <f>COUNTIFS('Target Maturity Assessment'!$A$3:$A$368,$A$83,'Target Maturity Assessment'!$B$3:$B$368,$B156,'Target Maturity Assessment'!$C$3:$C$368,$C156,'Target Maturity Assessment'!$D$3:$D$368,D$67,'Target Maturity Assessment'!$G$3:$G$368,$B$128)</f>
        <v>0</v>
      </c>
      <c r="E156" s="2">
        <f>COUNTIFS('Target Maturity Assessment'!$A$3:$A$368,$A$83,'Target Maturity Assessment'!$B$3:$B$368,$B156,'Target Maturity Assessment'!$C$3:$C$368,$C156,'Target Maturity Assessment'!$D$3:$D$368,E$67,'Target Maturity Assessment'!$G$3:$G$368,$B$128)</f>
        <v>0</v>
      </c>
      <c r="F156" s="2">
        <f>COUNTIFS('Target Maturity Assessment'!$A$3:$A$368,$A$83,'Target Maturity Assessment'!$B$3:$B$368,$B156,'Target Maturity Assessment'!$C$3:$C$368,$C156,'Target Maturity Assessment'!$D$3:$D$368,F$67,'Target Maturity Assessment'!$G$3:$G$368,$B$128)</f>
        <v>0</v>
      </c>
      <c r="G156" s="2" t="b">
        <f>IF('Inherent Risk Assessment'!$C$15=D155,SUM(D156),IF('Inherent Risk Assessment'!$C$15=$E$129,SUM(D156:E156),IF('Inherent Risk Assessment'!$C$15=$F$129,SUM(D156:F156))))</f>
        <v>0</v>
      </c>
      <c r="J156" s="51" t="str">
        <f t="shared" si="13"/>
        <v>N/A</v>
      </c>
      <c r="K156" s="51" t="str">
        <f t="shared" si="14"/>
        <v>N/A</v>
      </c>
    </row>
    <row r="157" spans="1:11" ht="13.5" hidden="1" thickBot="1" x14ac:dyDescent="0.25">
      <c r="A157" s="36"/>
      <c r="B157" s="36"/>
      <c r="C157" s="34" t="s">
        <v>643</v>
      </c>
      <c r="D157" s="2">
        <f>COUNTIFS('Target Maturity Assessment'!$A$3:$A$368,$A$83,'Target Maturity Assessment'!$B$3:$B$368,$B156,'Target Maturity Assessment'!$C$3:$C$368,$C157,'Target Maturity Assessment'!$D$3:$D$368,D$67,'Target Maturity Assessment'!$G$3:$G$368,$B$128)</f>
        <v>0</v>
      </c>
      <c r="E157" s="2">
        <f>COUNTIFS('Target Maturity Assessment'!$A$3:$A$368,$A$83,'Target Maturity Assessment'!$B$3:$B$368,$B156,'Target Maturity Assessment'!$C$3:$C$368,$C157,'Target Maturity Assessment'!$D$3:$D$368,E$67,'Target Maturity Assessment'!$G$3:$G$368,$B$128)</f>
        <v>0</v>
      </c>
      <c r="F157" s="2">
        <f>COUNTIFS('Target Maturity Assessment'!$A$3:$A$368,$A$83,'Target Maturity Assessment'!$B$3:$B$368,$B156,'Target Maturity Assessment'!$C$3:$C$368,$C157,'Target Maturity Assessment'!$D$3:$D$368,F$67,'Target Maturity Assessment'!$G$3:$G$368,$B$128)</f>
        <v>0</v>
      </c>
      <c r="G157" s="2" t="b">
        <f>IF('Inherent Risk Assessment'!$C$15=D156,SUM(D157),IF('Inherent Risk Assessment'!$C$15=$E$129,SUM(D157:E157),IF('Inherent Risk Assessment'!$C$15=$F$129,SUM(D157:F157))))</f>
        <v>0</v>
      </c>
      <c r="J157" s="51" t="str">
        <f t="shared" si="13"/>
        <v>N/A</v>
      </c>
      <c r="K157" s="51" t="str">
        <f t="shared" si="14"/>
        <v>N/A</v>
      </c>
    </row>
    <row r="158" spans="1:11" ht="13.5" hidden="1" thickBot="1" x14ac:dyDescent="0.25">
      <c r="A158" s="36"/>
      <c r="B158" s="37"/>
      <c r="C158" s="39" t="s">
        <v>656</v>
      </c>
      <c r="D158" s="2">
        <f>COUNTIFS('Target Maturity Assessment'!$A$3:$A$368,$A$83,'Target Maturity Assessment'!$B$3:$B$368,$B156,'Target Maturity Assessment'!$C$3:$C$368,$C158,'Target Maturity Assessment'!$D$3:$D$368,D$67,'Target Maturity Assessment'!$G$3:$G$368,$B$128)</f>
        <v>0</v>
      </c>
      <c r="E158" s="2">
        <f>COUNTIFS('Target Maturity Assessment'!$A$3:$A$368,$A$83,'Target Maturity Assessment'!$B$3:$B$368,$B156,'Target Maturity Assessment'!$C$3:$C$368,$C158,'Target Maturity Assessment'!$D$3:$D$368,E$67,'Target Maturity Assessment'!$G$3:$G$368,$B$128)</f>
        <v>0</v>
      </c>
      <c r="F158" s="2">
        <f>COUNTIFS('Target Maturity Assessment'!$A$3:$A$368,$A$83,'Target Maturity Assessment'!$B$3:$B$368,$B156,'Target Maturity Assessment'!$C$3:$C$368,$C158,'Target Maturity Assessment'!$D$3:$D$368,F$67,'Target Maturity Assessment'!$G$3:$G$368,$B$128)</f>
        <v>0</v>
      </c>
      <c r="G158" s="2" t="b">
        <f>IF('Inherent Risk Assessment'!$C$15=D157,SUM(D158),IF('Inherent Risk Assessment'!$C$15=$E$129,SUM(D158:E158),IF('Inherent Risk Assessment'!$C$15=$F$129,SUM(D158:F158))))</f>
        <v>0</v>
      </c>
      <c r="J158" s="51" t="str">
        <f t="shared" si="13"/>
        <v>N/A</v>
      </c>
      <c r="K158" s="51" t="str">
        <f t="shared" si="14"/>
        <v>N/A</v>
      </c>
    </row>
    <row r="159" spans="1:11" ht="13.5" hidden="1" thickBot="1" x14ac:dyDescent="0.25">
      <c r="A159" s="36"/>
      <c r="B159" s="40" t="s">
        <v>659</v>
      </c>
      <c r="C159" s="41" t="s">
        <v>660</v>
      </c>
      <c r="D159" s="2">
        <f>COUNTIFS('Target Maturity Assessment'!$A$3:$A$368,$A$83,'Target Maturity Assessment'!$B$3:$B$368,$B159,'Target Maturity Assessment'!$C$3:$C$368,$C159,'Target Maturity Assessment'!$D$3:$D$368,D$67,'Target Maturity Assessment'!$G$3:$G$368,$B$128)</f>
        <v>0</v>
      </c>
      <c r="E159" s="2">
        <f>COUNTIFS('Target Maturity Assessment'!$A$3:$A$368,$A$83,'Target Maturity Assessment'!$B$3:$B$368,$B159,'Target Maturity Assessment'!$C$3:$C$368,$C159,'Target Maturity Assessment'!$D$3:$D$368,E$67,'Target Maturity Assessment'!$G$3:$G$368,$B$128)</f>
        <v>0</v>
      </c>
      <c r="F159" s="2">
        <f>COUNTIFS('Target Maturity Assessment'!$A$3:$A$368,$A$83,'Target Maturity Assessment'!$B$3:$B$368,$B159,'Target Maturity Assessment'!$C$3:$C$368,$C159,'Target Maturity Assessment'!$D$3:$D$368,F$67,'Target Maturity Assessment'!$G$3:$G$368,$B$128)</f>
        <v>0</v>
      </c>
      <c r="G159" s="2" t="b">
        <f>IF('Inherent Risk Assessment'!$C$15=D158,SUM(D159),IF('Inherent Risk Assessment'!$C$15=$E$129,SUM(D159:E159),IF('Inherent Risk Assessment'!$C$15=$F$129,SUM(D159:F159))))</f>
        <v>0</v>
      </c>
      <c r="J159" s="51" t="str">
        <f t="shared" si="13"/>
        <v>N/A</v>
      </c>
      <c r="K159" s="51" t="str">
        <f t="shared" si="14"/>
        <v>N/A</v>
      </c>
    </row>
    <row r="160" spans="1:11" ht="13.5" hidden="1" thickBot="1" x14ac:dyDescent="0.25">
      <c r="A160" s="36"/>
      <c r="B160" s="35" t="s">
        <v>683</v>
      </c>
      <c r="C160" s="38" t="s">
        <v>684</v>
      </c>
      <c r="D160" s="2">
        <f>COUNTIFS('Target Maturity Assessment'!$A$3:$A$368,$A$83,'Target Maturity Assessment'!$B$3:$B$368,$B160,'Target Maturity Assessment'!$C$3:$C$368,$C160,'Target Maturity Assessment'!$D$3:$D$368,D$67,'Target Maturity Assessment'!$G$3:$G$368,$B$128)</f>
        <v>0</v>
      </c>
      <c r="E160" s="2">
        <f>COUNTIFS('Target Maturity Assessment'!$A$3:$A$368,$A$83,'Target Maturity Assessment'!$B$3:$B$368,$B160,'Target Maturity Assessment'!$C$3:$C$368,$C160,'Target Maturity Assessment'!$D$3:$D$368,E$67,'Target Maturity Assessment'!$G$3:$G$368,$B$128)</f>
        <v>0</v>
      </c>
      <c r="F160" s="2">
        <f>COUNTIFS('Target Maturity Assessment'!$A$3:$A$368,$A$83,'Target Maturity Assessment'!$B$3:$B$368,$B160,'Target Maturity Assessment'!$C$3:$C$368,$C160,'Target Maturity Assessment'!$D$3:$D$368,F$67,'Target Maturity Assessment'!$G$3:$G$368,$B$128)</f>
        <v>0</v>
      </c>
      <c r="G160" s="2" t="b">
        <f>IF('Inherent Risk Assessment'!$C$15=D159,SUM(D160),IF('Inherent Risk Assessment'!$C$15=$E$129,SUM(D160:E160),IF('Inherent Risk Assessment'!$C$15=$F$129,SUM(D160:F160))))</f>
        <v>0</v>
      </c>
      <c r="J160" s="51" t="str">
        <f t="shared" si="13"/>
        <v>N/A</v>
      </c>
      <c r="K160" s="51" t="str">
        <f t="shared" si="14"/>
        <v>N/A</v>
      </c>
    </row>
    <row r="161" spans="1:11" ht="13.5" hidden="1" thickBot="1" x14ac:dyDescent="0.25">
      <c r="A161" s="36"/>
      <c r="B161" s="37"/>
      <c r="C161" s="39" t="s">
        <v>699</v>
      </c>
      <c r="D161" s="2">
        <f>COUNTIFS('Target Maturity Assessment'!$A$3:$A$368,$A$83,'Target Maturity Assessment'!$B$3:$B$368,$B160,'Target Maturity Assessment'!$C$3:$C$368,$C161,'Target Maturity Assessment'!$D$3:$D$368,D$67,'Target Maturity Assessment'!$G$3:$G$368,$B$128)</f>
        <v>0</v>
      </c>
      <c r="E161" s="2">
        <f>COUNTIFS('Target Maturity Assessment'!$A$3:$A$368,$A$83,'Target Maturity Assessment'!$B$3:$B$368,$B160,'Target Maturity Assessment'!$C$3:$C$368,$C161,'Target Maturity Assessment'!$D$3:$D$368,E$67,'Target Maturity Assessment'!$G$3:$G$368,$B$128)</f>
        <v>0</v>
      </c>
      <c r="F161" s="2">
        <f>COUNTIFS('Target Maturity Assessment'!$A$3:$A$368,$A$83,'Target Maturity Assessment'!$B$3:$B$368,$B160,'Target Maturity Assessment'!$C$3:$C$368,$C161,'Target Maturity Assessment'!$D$3:$D$368,F$67,'Target Maturity Assessment'!$G$3:$G$368,$B$128)</f>
        <v>0</v>
      </c>
      <c r="G161" s="2" t="b">
        <f>IF('Inherent Risk Assessment'!$C$15=D160,SUM(D161),IF('Inherent Risk Assessment'!$C$15=$E$129,SUM(D161:E161),IF('Inherent Risk Assessment'!$C$15=$F$129,SUM(D161:F161))))</f>
        <v>0</v>
      </c>
      <c r="J161" s="51" t="str">
        <f t="shared" si="13"/>
        <v>N/A</v>
      </c>
      <c r="K161" s="51" t="str">
        <f t="shared" si="14"/>
        <v>N/A</v>
      </c>
    </row>
    <row r="162" spans="1:11" ht="13.5" hidden="1" thickBot="1" x14ac:dyDescent="0.25">
      <c r="A162" s="36"/>
      <c r="B162" s="35" t="s">
        <v>708</v>
      </c>
      <c r="C162" s="33" t="s">
        <v>709</v>
      </c>
      <c r="D162" s="2">
        <f>COUNTIFS('Target Maturity Assessment'!$A$3:$A$368,$A$83,'Target Maturity Assessment'!$B$3:$B$368,$B162,'Target Maturity Assessment'!$C$3:$C$368,$C162,'Target Maturity Assessment'!$D$3:$D$368,D$67,'Target Maturity Assessment'!$G$3:$G$368,$B$128)</f>
        <v>0</v>
      </c>
      <c r="E162" s="2">
        <f>COUNTIFS('Target Maturity Assessment'!$A$3:$A$368,$A$83,'Target Maturity Assessment'!$B$3:$B$368,$B162,'Target Maturity Assessment'!$C$3:$C$368,$C162,'Target Maturity Assessment'!$D$3:$D$368,E$67,'Target Maturity Assessment'!$G$3:$G$368,$B$128)</f>
        <v>0</v>
      </c>
      <c r="F162" s="2">
        <f>COUNTIFS('Target Maturity Assessment'!$A$3:$A$368,$A$83,'Target Maturity Assessment'!$B$3:$B$368,$B162,'Target Maturity Assessment'!$C$3:$C$368,$C162,'Target Maturity Assessment'!$D$3:$D$368,F$67,'Target Maturity Assessment'!$G$3:$G$368,$B$128)</f>
        <v>0</v>
      </c>
      <c r="G162" s="2" t="b">
        <f>IF('Inherent Risk Assessment'!$C$15=D161,SUM(D162),IF('Inherent Risk Assessment'!$C$15=$E$129,SUM(D162:E162),IF('Inherent Risk Assessment'!$C$15=$F$129,SUM(D162:F162))))</f>
        <v>0</v>
      </c>
      <c r="J162" s="51" t="str">
        <f t="shared" si="13"/>
        <v>N/A</v>
      </c>
      <c r="K162" s="51" t="str">
        <f t="shared" si="14"/>
        <v>N/A</v>
      </c>
    </row>
    <row r="163" spans="1:11" ht="13.5" hidden="1" thickBot="1" x14ac:dyDescent="0.25">
      <c r="A163" s="36"/>
      <c r="B163" s="36"/>
      <c r="C163" s="34" t="s">
        <v>722</v>
      </c>
      <c r="D163" s="2">
        <f>COUNTIFS('Target Maturity Assessment'!$A$3:$A$368,$A$83,'Target Maturity Assessment'!$B$3:$B$368,$B162,'Target Maturity Assessment'!$C$3:$C$368,$C163,'Target Maturity Assessment'!$D$3:$D$368,D$67,'Target Maturity Assessment'!$G$3:$G$368,$B$128)</f>
        <v>0</v>
      </c>
      <c r="E163" s="2">
        <f>COUNTIFS('Target Maturity Assessment'!$A$3:$A$368,$A$83,'Target Maturity Assessment'!$B$3:$B$368,$B162,'Target Maturity Assessment'!$C$3:$C$368,$C163,'Target Maturity Assessment'!$D$3:$D$368,E$67,'Target Maturity Assessment'!$G$3:$G$368,$B$128)</f>
        <v>0</v>
      </c>
      <c r="F163" s="2">
        <f>COUNTIFS('Target Maturity Assessment'!$A$3:$A$368,$A$83,'Target Maturity Assessment'!$B$3:$B$368,$B162,'Target Maturity Assessment'!$C$3:$C$368,$C163,'Target Maturity Assessment'!$D$3:$D$368,F$67,'Target Maturity Assessment'!$G$3:$G$368,$B$128)</f>
        <v>0</v>
      </c>
      <c r="G163" s="2" t="b">
        <f>IF('Inherent Risk Assessment'!$C$15=D162,SUM(D163),IF('Inherent Risk Assessment'!$C$15=$E$129,SUM(D163:E163),IF('Inherent Risk Assessment'!$C$15=$F$129,SUM(D163:F163))))</f>
        <v>0</v>
      </c>
      <c r="J163" s="51" t="str">
        <f t="shared" si="13"/>
        <v>N/A</v>
      </c>
      <c r="K163" s="51" t="str">
        <f t="shared" si="14"/>
        <v>N/A</v>
      </c>
    </row>
    <row r="164" spans="1:11" ht="13.5" hidden="1" thickBot="1" x14ac:dyDescent="0.25">
      <c r="A164" s="37"/>
      <c r="B164" s="37"/>
      <c r="C164" s="39" t="s">
        <v>725</v>
      </c>
      <c r="D164" s="2">
        <f>COUNTIFS('Target Maturity Assessment'!$A$3:$A$368,$A$83,'Target Maturity Assessment'!$B$3:$B$368,$B162,'Target Maturity Assessment'!$C$3:$C$368,$C164,'Target Maturity Assessment'!$D$3:$D$368,D$67,'Target Maturity Assessment'!$G$3:$G$368,$B$128)</f>
        <v>0</v>
      </c>
      <c r="E164" s="2">
        <f>COUNTIFS('Target Maturity Assessment'!$A$3:$A$368,$A$83,'Target Maturity Assessment'!$B$3:$B$368,$B162,'Target Maturity Assessment'!$C$3:$C$368,$C164,'Target Maturity Assessment'!$D$3:$D$368,E$67,'Target Maturity Assessment'!$G$3:$G$368,$B$128)</f>
        <v>0</v>
      </c>
      <c r="F164" s="2">
        <f>COUNTIFS('Target Maturity Assessment'!$A$3:$A$368,$A$83,'Target Maturity Assessment'!$B$3:$B$368,$B162,'Target Maturity Assessment'!$C$3:$C$368,$C164,'Target Maturity Assessment'!$D$3:$D$368,F$67,'Target Maturity Assessment'!$G$3:$G$368,$B$128)</f>
        <v>0</v>
      </c>
      <c r="G164" s="2" t="b">
        <f>IF('Inherent Risk Assessment'!$C$15=D163,SUM(D164),IF('Inherent Risk Assessment'!$C$15=$E$129,SUM(D164:E164),IF('Inherent Risk Assessment'!$C$15=$F$129,SUM(D164:F164))))</f>
        <v>0</v>
      </c>
      <c r="J164" s="51" t="str">
        <f t="shared" si="13"/>
        <v>N/A</v>
      </c>
      <c r="K164" s="51" t="str">
        <f t="shared" si="14"/>
        <v>N/A</v>
      </c>
    </row>
    <row r="165" spans="1:11" ht="13.5" hidden="1" thickBot="1" x14ac:dyDescent="0.25">
      <c r="A165" s="42" t="s">
        <v>730</v>
      </c>
      <c r="B165" s="43" t="s">
        <v>731</v>
      </c>
      <c r="C165" s="33" t="s">
        <v>732</v>
      </c>
      <c r="D165" s="2">
        <f>COUNTIFS('Target Maturity Assessment'!$A$3:$A$368,$A$103,'Target Maturity Assessment'!$B$3:$B$368,$B165,'Target Maturity Assessment'!$C$3:$C$368,$C165,'Target Maturity Assessment'!$D$3:$D$368,D$67,'Target Maturity Assessment'!$G$3:$G$368,$B$128)</f>
        <v>0</v>
      </c>
      <c r="E165" s="2">
        <f>COUNTIFS('Target Maturity Assessment'!$A$3:$A$368,$A$103,'Target Maturity Assessment'!$B$3:$B$368,$B165,'Target Maturity Assessment'!$C$3:$C$368,$C165,'Target Maturity Assessment'!$D$3:$D$368,E$67,'Target Maturity Assessment'!$G$3:$G$368,$B$128)</f>
        <v>0</v>
      </c>
      <c r="F165" s="2">
        <f>COUNTIFS('Target Maturity Assessment'!$A$3:$A$368,$A$103,'Target Maturity Assessment'!$B$3:$B$368,$B165,'Target Maturity Assessment'!$C$3:$C$368,$C165,'Target Maturity Assessment'!$D$3:$D$368,F$67,'Target Maturity Assessment'!$G$3:$G$368,$B$128)</f>
        <v>0</v>
      </c>
      <c r="G165" s="2" t="b">
        <f>IF('Inherent Risk Assessment'!$C$15=D164,SUM(D165),IF('Inherent Risk Assessment'!$C$15=$E$129,SUM(D165:E165),IF('Inherent Risk Assessment'!$C$15=$F$129,SUM(D165:F165))))</f>
        <v>0</v>
      </c>
      <c r="J165" s="51" t="str">
        <f t="shared" si="13"/>
        <v>N/A</v>
      </c>
      <c r="K165" s="51" t="str">
        <f t="shared" si="14"/>
        <v>N/A</v>
      </c>
    </row>
    <row r="166" spans="1:11" ht="13.5" hidden="1" thickBot="1" x14ac:dyDescent="0.25">
      <c r="A166" s="36"/>
      <c r="B166" s="37"/>
      <c r="C166" s="39" t="s">
        <v>739</v>
      </c>
      <c r="D166" s="2">
        <f>COUNTIFS('Target Maturity Assessment'!$A$3:$A$368,$A$103,'Target Maturity Assessment'!$B$3:$B$368,$B165,'Target Maturity Assessment'!$C$3:$C$368,$C166,'Target Maturity Assessment'!$D$3:$D$368,D$67,'Target Maturity Assessment'!$G$3:$G$368,$B$128)</f>
        <v>0</v>
      </c>
      <c r="E166" s="2">
        <f>COUNTIFS('Target Maturity Assessment'!$A$3:$A$368,$A$103,'Target Maturity Assessment'!$B$3:$B$368,$B165,'Target Maturity Assessment'!$C$3:$C$368,$C166,'Target Maturity Assessment'!$D$3:$D$368,E$67,'Target Maturity Assessment'!$G$3:$G$368,$B$128)</f>
        <v>0</v>
      </c>
      <c r="F166" s="2">
        <f>COUNTIFS('Target Maturity Assessment'!$A$3:$A$368,$A$103,'Target Maturity Assessment'!$B$3:$B$368,$B165,'Target Maturity Assessment'!$C$3:$C$368,$C166,'Target Maturity Assessment'!$D$3:$D$368,F$67,'Target Maturity Assessment'!$G$3:$G$368,$B$128)</f>
        <v>0</v>
      </c>
      <c r="G166" s="2" t="b">
        <f>IF('Inherent Risk Assessment'!$C$15=D165,SUM(D166),IF('Inherent Risk Assessment'!$C$15=$E$129,SUM(D166:E166),IF('Inherent Risk Assessment'!$C$15=$F$129,SUM(D166:F166))))</f>
        <v>0</v>
      </c>
      <c r="J166" s="51" t="str">
        <f t="shared" si="13"/>
        <v>N/A</v>
      </c>
      <c r="K166" s="51" t="str">
        <f t="shared" si="14"/>
        <v>N/A</v>
      </c>
    </row>
    <row r="167" spans="1:11" ht="13.5" hidden="1" thickBot="1" x14ac:dyDescent="0.25">
      <c r="A167" s="36"/>
      <c r="B167" s="35" t="s">
        <v>752</v>
      </c>
      <c r="C167" s="33" t="s">
        <v>753</v>
      </c>
      <c r="D167" s="2">
        <f>COUNTIFS('Target Maturity Assessment'!$A$3:$A$368,$A$103,'Target Maturity Assessment'!$B$3:$B$368,$B167,'Target Maturity Assessment'!$C$3:$C$368,$C167,'Target Maturity Assessment'!$D$3:$D$368,D$67,'Target Maturity Assessment'!$G$3:$G$368,$B$128)</f>
        <v>0</v>
      </c>
      <c r="E167" s="2">
        <f>COUNTIFS('Target Maturity Assessment'!$A$3:$A$368,$A$103,'Target Maturity Assessment'!$B$3:$B$368,$B167,'Target Maturity Assessment'!$C$3:$C$368,$C167,'Target Maturity Assessment'!$D$3:$D$368,E$67,'Target Maturity Assessment'!$G$3:$G$368,$B$128)</f>
        <v>0</v>
      </c>
      <c r="F167" s="2">
        <f>COUNTIFS('Target Maturity Assessment'!$A$3:$A$368,$A$103,'Target Maturity Assessment'!$B$3:$B$368,$B167,'Target Maturity Assessment'!$C$3:$C$368,$C167,'Target Maturity Assessment'!$D$3:$D$368,F$67,'Target Maturity Assessment'!$G$3:$G$368,$B$128)</f>
        <v>0</v>
      </c>
      <c r="G167" s="2" t="b">
        <f>IF('Inherent Risk Assessment'!$C$15=D166,SUM(D167),IF('Inherent Risk Assessment'!$C$15=$E$129,SUM(D167:E167),IF('Inherent Risk Assessment'!$C$15=$F$129,SUM(D167:F167))))</f>
        <v>0</v>
      </c>
      <c r="J167" s="51" t="str">
        <f t="shared" si="13"/>
        <v>N/A</v>
      </c>
      <c r="K167" s="51" t="str">
        <f t="shared" si="14"/>
        <v>N/A</v>
      </c>
    </row>
    <row r="168" spans="1:11" ht="13.5" hidden="1" thickBot="1" x14ac:dyDescent="0.25">
      <c r="A168" s="36"/>
      <c r="B168" s="36"/>
      <c r="C168" s="34" t="s">
        <v>772</v>
      </c>
      <c r="D168" s="2">
        <f>COUNTIFS('Target Maturity Assessment'!$A$3:$A$368,$A$103,'Target Maturity Assessment'!$B$3:$B$368,$B167,'Target Maturity Assessment'!$C$3:$C$368,$C168,'Target Maturity Assessment'!$D$3:$D$368,D$67,'Target Maturity Assessment'!$G$3:$G$368,$B$128)</f>
        <v>0</v>
      </c>
      <c r="E168" s="2">
        <f>COUNTIFS('Target Maturity Assessment'!$A$3:$A$368,$A$103,'Target Maturity Assessment'!$B$3:$B$368,$B167,'Target Maturity Assessment'!$C$3:$C$368,$C168,'Target Maturity Assessment'!$D$3:$D$368,E$67,'Target Maturity Assessment'!$G$3:$G$368,$B$128)</f>
        <v>0</v>
      </c>
      <c r="F168" s="2">
        <f>COUNTIFS('Target Maturity Assessment'!$A$3:$A$368,$A$103,'Target Maturity Assessment'!$B$3:$B$368,$B167,'Target Maturity Assessment'!$C$3:$C$368,$C168,'Target Maturity Assessment'!$D$3:$D$368,F$67,'Target Maturity Assessment'!$G$3:$G$368,$B$128)</f>
        <v>0</v>
      </c>
      <c r="G168" s="2" t="b">
        <f>IF('Inherent Risk Assessment'!$C$15=D167,SUM(D168),IF('Inherent Risk Assessment'!$C$15=$E$129,SUM(D168:E168),IF('Inherent Risk Assessment'!$C$15=$F$129,SUM(D168:F168))))</f>
        <v>0</v>
      </c>
      <c r="J168" s="51" t="str">
        <f t="shared" si="13"/>
        <v>N/A</v>
      </c>
      <c r="K168" s="51" t="str">
        <f t="shared" si="14"/>
        <v>N/A</v>
      </c>
    </row>
    <row r="169" spans="1:11" ht="13.5" hidden="1" thickBot="1" x14ac:dyDescent="0.25">
      <c r="A169" s="36"/>
      <c r="B169" s="37"/>
      <c r="C169" s="39" t="s">
        <v>785</v>
      </c>
      <c r="D169" s="2">
        <f>COUNTIFS('Target Maturity Assessment'!$A$3:$A$368,$A$103,'Target Maturity Assessment'!$B$3:$B$368,$B167,'Target Maturity Assessment'!$C$3:$C$368,$C169,'Target Maturity Assessment'!$D$3:$D$368,D$67,'Target Maturity Assessment'!$G$3:$G$368,$B$128)</f>
        <v>0</v>
      </c>
      <c r="E169" s="2">
        <f>COUNTIFS('Target Maturity Assessment'!$A$3:$A$368,$A$103,'Target Maturity Assessment'!$B$3:$B$368,$B167,'Target Maturity Assessment'!$C$3:$C$368,$C169,'Target Maturity Assessment'!$D$3:$D$368,E$67,'Target Maturity Assessment'!$G$3:$G$368,$B$128)</f>
        <v>0</v>
      </c>
      <c r="F169" s="2">
        <f>COUNTIFS('Target Maturity Assessment'!$A$3:$A$368,$A$103,'Target Maturity Assessment'!$B$3:$B$368,$B167,'Target Maturity Assessment'!$C$3:$C$368,$C169,'Target Maturity Assessment'!$D$3:$D$368,F$67,'Target Maturity Assessment'!$G$3:$G$368,$B$128)</f>
        <v>0</v>
      </c>
      <c r="G169" s="2" t="b">
        <f>IF('Inherent Risk Assessment'!$C$15=D168,SUM(D169),IF('Inherent Risk Assessment'!$C$15=$E$129,SUM(D169:E169),IF('Inherent Risk Assessment'!$C$15=$F$129,SUM(D169:F169))))</f>
        <v>0</v>
      </c>
      <c r="J169" s="51" t="str">
        <f t="shared" si="13"/>
        <v>N/A</v>
      </c>
      <c r="K169" s="51" t="str">
        <f t="shared" si="14"/>
        <v>N/A</v>
      </c>
    </row>
    <row r="170" spans="1:11" ht="13.5" hidden="1" thickBot="1" x14ac:dyDescent="0.25">
      <c r="A170" s="36"/>
      <c r="B170" s="35" t="s">
        <v>800</v>
      </c>
      <c r="C170" s="33" t="s">
        <v>801</v>
      </c>
      <c r="D170" s="2">
        <f>COUNTIFS('Target Maturity Assessment'!$A$3:$A$368,$A$103,'Target Maturity Assessment'!$B$3:$B$368,$B170,'Target Maturity Assessment'!$C$3:$C$368,$C170,'Target Maturity Assessment'!$D$3:$D$368,D$67,'Target Maturity Assessment'!$G$3:$G$368,$B$128)</f>
        <v>0</v>
      </c>
      <c r="E170" s="2">
        <f>COUNTIFS('Target Maturity Assessment'!$A$3:$A$368,$A$103,'Target Maturity Assessment'!$B$3:$B$368,$B170,'Target Maturity Assessment'!$C$3:$C$368,$C170,'Target Maturity Assessment'!$D$3:$D$368,E$67,'Target Maturity Assessment'!$G$3:$G$368,$B$128)</f>
        <v>0</v>
      </c>
      <c r="F170" s="2">
        <f>COUNTIFS('Target Maturity Assessment'!$A$3:$A$368,$A$103,'Target Maturity Assessment'!$B$3:$B$368,$B170,'Target Maturity Assessment'!$C$3:$C$368,$C170,'Target Maturity Assessment'!$D$3:$D$368,F$67,'Target Maturity Assessment'!$G$3:$G$368,$B$128)</f>
        <v>0</v>
      </c>
      <c r="G170" s="2" t="b">
        <f>IF('Inherent Risk Assessment'!$C$15=D169,SUM(D170),IF('Inherent Risk Assessment'!$C$15=$E$129,SUM(D170:E170),IF('Inherent Risk Assessment'!$C$15=$F$129,SUM(D170:F170))))</f>
        <v>0</v>
      </c>
      <c r="J170" s="51" t="str">
        <f t="shared" si="13"/>
        <v>N/A</v>
      </c>
      <c r="K170" s="51" t="str">
        <f t="shared" si="14"/>
        <v>N/A</v>
      </c>
    </row>
    <row r="171" spans="1:11" ht="13.5" hidden="1" thickBot="1" x14ac:dyDescent="0.25">
      <c r="A171" s="36"/>
      <c r="B171" s="37"/>
      <c r="C171" s="39" t="s">
        <v>816</v>
      </c>
      <c r="D171" s="2">
        <f>COUNTIFS('Target Maturity Assessment'!$A$3:$A$368,$A$103,'Target Maturity Assessment'!$B$3:$B$368,$B170,'Target Maturity Assessment'!$C$3:$C$368,$C171,'Target Maturity Assessment'!$D$3:$D$368,D$67,'Target Maturity Assessment'!$G$3:$G$368,$B$128)</f>
        <v>0</v>
      </c>
      <c r="E171" s="2">
        <f>COUNTIFS('Target Maturity Assessment'!$A$3:$A$368,$A$103,'Target Maturity Assessment'!$B$3:$B$368,$B170,'Target Maturity Assessment'!$C$3:$C$368,$C171,'Target Maturity Assessment'!$D$3:$D$368,E$67,'Target Maturity Assessment'!$G$3:$G$368,$B$128)</f>
        <v>0</v>
      </c>
      <c r="F171" s="2">
        <f>COUNTIFS('Target Maturity Assessment'!$A$3:$A$368,$A$103,'Target Maturity Assessment'!$B$3:$B$368,$B170,'Target Maturity Assessment'!$C$3:$C$368,$C171,'Target Maturity Assessment'!$D$3:$D$368,F$67,'Target Maturity Assessment'!$G$3:$G$368,$B$128)</f>
        <v>0</v>
      </c>
      <c r="G171" s="2" t="b">
        <f>IF('Inherent Risk Assessment'!$C$15=D170,SUM(D171),IF('Inherent Risk Assessment'!$C$15=$E$129,SUM(D171:E171),IF('Inherent Risk Assessment'!$C$15=$F$129,SUM(D171:F171))))</f>
        <v>0</v>
      </c>
      <c r="J171" s="51" t="str">
        <f t="shared" si="13"/>
        <v>N/A</v>
      </c>
      <c r="K171" s="51" t="str">
        <f t="shared" si="14"/>
        <v>N/A</v>
      </c>
    </row>
    <row r="172" spans="1:11" ht="13.5" hidden="1" thickBot="1" x14ac:dyDescent="0.25">
      <c r="A172" s="36"/>
      <c r="B172" s="35" t="s">
        <v>843</v>
      </c>
      <c r="C172" s="33" t="s">
        <v>844</v>
      </c>
      <c r="D172" s="2">
        <f>COUNTIFS('Target Maturity Assessment'!$A$3:$A$368,$A$103,'Target Maturity Assessment'!$B$3:$B$368,$B$172,'Target Maturity Assessment'!$C$3:$C$368,$C172,'Target Maturity Assessment'!$D$3:$D$368,D$67,'Target Maturity Assessment'!$G$3:$G$368,$B$128)</f>
        <v>0</v>
      </c>
      <c r="E172" s="2">
        <f>COUNTIFS('Target Maturity Assessment'!$A$3:$A$368,$A$103,'Target Maturity Assessment'!$B$3:$B$368,$B$172,'Target Maturity Assessment'!$C$3:$C$368,$C172,'Target Maturity Assessment'!$D$3:$D$368,E$67,'Target Maturity Assessment'!$G$3:$G$368,$B$128)</f>
        <v>0</v>
      </c>
      <c r="F172" s="2">
        <f>COUNTIFS('Target Maturity Assessment'!$A$3:$A$368,$A$103,'Target Maturity Assessment'!$B$3:$B$368,$B$172,'Target Maturity Assessment'!$C$3:$C$368,$C172,'Target Maturity Assessment'!$D$3:$D$368,F$67,'Target Maturity Assessment'!$G$3:$G$368,$B$128)</f>
        <v>0</v>
      </c>
      <c r="G172" s="2" t="b">
        <f>IF('Inherent Risk Assessment'!$C$15=D171,SUM(D172),IF('Inherent Risk Assessment'!$C$15=$E$129,SUM(D172:E172),IF('Inherent Risk Assessment'!$C$15=$F$129,SUM(D172:F172))))</f>
        <v>0</v>
      </c>
      <c r="J172" s="51" t="str">
        <f t="shared" si="13"/>
        <v>N/A</v>
      </c>
      <c r="K172" s="51" t="str">
        <f t="shared" si="14"/>
        <v>N/A</v>
      </c>
    </row>
    <row r="173" spans="1:11" ht="13.5" hidden="1" thickBot="1" x14ac:dyDescent="0.25">
      <c r="A173" s="42" t="s">
        <v>863</v>
      </c>
      <c r="B173" s="35" t="s">
        <v>864</v>
      </c>
      <c r="C173" s="33" t="s">
        <v>865</v>
      </c>
      <c r="D173" s="2">
        <f>COUNTIFS('Target Maturity Assessment'!$A$3:$A$368,$A$111,'Target Maturity Assessment'!$B$3:$B$368,$B173,'Target Maturity Assessment'!$C$3:$C$368,$C173,'Target Maturity Assessment'!$D$3:$D$368,D$67,'Target Maturity Assessment'!$G$3:$G$368,$B$128)</f>
        <v>0</v>
      </c>
      <c r="E173" s="2">
        <f>COUNTIFS('Target Maturity Assessment'!$A$3:$A$368,$A$111,'Target Maturity Assessment'!$B$3:$B$368,$B173,'Target Maturity Assessment'!$C$3:$C$368,$C173,'Target Maturity Assessment'!$D$3:$D$368,E$67,'Target Maturity Assessment'!$G$3:$G$368,$B$128)</f>
        <v>0</v>
      </c>
      <c r="F173" s="2">
        <f>COUNTIFS('Target Maturity Assessment'!$A$3:$A$368,$A$111,'Target Maturity Assessment'!$B$3:$B$368,$B173,'Target Maturity Assessment'!$C$3:$C$368,$C173,'Target Maturity Assessment'!$D$3:$D$368,F$67,'Target Maturity Assessment'!$G$3:$G$368,$B$128)</f>
        <v>0</v>
      </c>
      <c r="G173" s="2" t="b">
        <f>IF('Inherent Risk Assessment'!$C$15=D172,SUM(D173),IF('Inherent Risk Assessment'!$C$15=$E$129,SUM(D173:E173),IF('Inherent Risk Assessment'!$C$15=$F$129,SUM(D173:F173))))</f>
        <v>0</v>
      </c>
      <c r="J173" s="51" t="str">
        <f t="shared" si="13"/>
        <v>N/A</v>
      </c>
      <c r="K173" s="51" t="str">
        <f t="shared" si="14"/>
        <v>N/A</v>
      </c>
    </row>
    <row r="174" spans="1:11" ht="13.5" hidden="1" thickBot="1" x14ac:dyDescent="0.25">
      <c r="A174" s="36"/>
      <c r="B174" s="36"/>
      <c r="C174" s="34" t="s">
        <v>890</v>
      </c>
      <c r="D174" s="2">
        <f>COUNTIFS('Target Maturity Assessment'!$A$3:$A$368,$A$111,'Target Maturity Assessment'!$B$3:$B$368,$B173,'Target Maturity Assessment'!$C$3:$C$368,$C174,'Target Maturity Assessment'!$D$3:$D$368,D$67,'Target Maturity Assessment'!$G$3:$G$368,$B$128)</f>
        <v>0</v>
      </c>
      <c r="E174" s="2">
        <f>COUNTIFS('Target Maturity Assessment'!$A$3:$A$368,$A$111,'Target Maturity Assessment'!$B$3:$B$368,$B173,'Target Maturity Assessment'!$C$3:$C$368,$C174,'Target Maturity Assessment'!$D$3:$D$368,E$67,'Target Maturity Assessment'!$G$3:$G$368,$B$128)</f>
        <v>0</v>
      </c>
      <c r="F174" s="2">
        <f>COUNTIFS('Target Maturity Assessment'!$A$3:$A$368,$A$111,'Target Maturity Assessment'!$B$3:$B$368,$B173,'Target Maturity Assessment'!$C$3:$C$368,$C174,'Target Maturity Assessment'!$D$3:$D$368,F$67,'Target Maturity Assessment'!$G$3:$G$368,$B$128)</f>
        <v>0</v>
      </c>
      <c r="G174" s="2" t="b">
        <f>IF('Inherent Risk Assessment'!$C$15=D173,SUM(D174),IF('Inherent Risk Assessment'!$C$15=$E$129,SUM(D174:E174),IF('Inherent Risk Assessment'!$C$15=$F$129,SUM(D174:F174))))</f>
        <v>0</v>
      </c>
      <c r="J174" s="51" t="str">
        <f t="shared" si="13"/>
        <v>N/A</v>
      </c>
      <c r="K174" s="51" t="str">
        <f t="shared" si="14"/>
        <v>N/A</v>
      </c>
    </row>
    <row r="175" spans="1:11" ht="13.5" hidden="1" thickBot="1" x14ac:dyDescent="0.25">
      <c r="A175" s="36"/>
      <c r="B175" s="37"/>
      <c r="C175" s="39" t="s">
        <v>917</v>
      </c>
      <c r="D175" s="2">
        <f>COUNTIFS('Target Maturity Assessment'!$A$3:$A$368,$A$111,'Target Maturity Assessment'!$B$3:$B$368,$B173,'Target Maturity Assessment'!$C$3:$C$368,$C175,'Target Maturity Assessment'!$D$3:$D$368,D$67,'Target Maturity Assessment'!$G$3:$G$368,$B$128)</f>
        <v>0</v>
      </c>
      <c r="E175" s="2">
        <f>COUNTIFS('Target Maturity Assessment'!$A$3:$A$368,$A$111,'Target Maturity Assessment'!$B$3:$B$368,$B173,'Target Maturity Assessment'!$C$3:$C$368,$C175,'Target Maturity Assessment'!$D$3:$D$368,E$67,'Target Maturity Assessment'!$G$3:$G$368,$B$128)</f>
        <v>0</v>
      </c>
      <c r="F175" s="2">
        <f>COUNTIFS('Target Maturity Assessment'!$A$3:$A$368,$A$111,'Target Maturity Assessment'!$B$3:$B$368,$B173,'Target Maturity Assessment'!$C$3:$C$368,$C175,'Target Maturity Assessment'!$D$3:$D$368,F$67,'Target Maturity Assessment'!$G$3:$G$368,$B$128)</f>
        <v>0</v>
      </c>
      <c r="G175" s="2" t="b">
        <f>IF('Inherent Risk Assessment'!$C$15=D174,SUM(D175),IF('Inherent Risk Assessment'!$C$15=$E$129,SUM(D175:E175),IF('Inherent Risk Assessment'!$C$15=$F$129,SUM(D175:F175))))</f>
        <v>0</v>
      </c>
      <c r="J175" s="51" t="str">
        <f t="shared" si="13"/>
        <v>N/A</v>
      </c>
      <c r="K175" s="51" t="str">
        <f t="shared" si="14"/>
        <v>N/A</v>
      </c>
    </row>
    <row r="176" spans="1:11" ht="13.5" hidden="1" thickBot="1" x14ac:dyDescent="0.25">
      <c r="A176" s="36"/>
      <c r="B176" s="35" t="s">
        <v>922</v>
      </c>
      <c r="C176" s="33" t="s">
        <v>923</v>
      </c>
      <c r="D176" s="2">
        <f>COUNTIFS('Target Maturity Assessment'!$A$3:$A$368,$A$111,'Target Maturity Assessment'!$B$3:$B$368,$B176,'Target Maturity Assessment'!$C$3:$C$368,$C176,'Target Maturity Assessment'!$D$3:$D$368,D$67,'Target Maturity Assessment'!$G$3:$G$368,$B$128)</f>
        <v>0</v>
      </c>
      <c r="E176" s="2">
        <f>COUNTIFS('Target Maturity Assessment'!$A$3:$A$368,$A$111,'Target Maturity Assessment'!$B$3:$B$368,$B176,'Target Maturity Assessment'!$C$3:$C$368,$C176,'Target Maturity Assessment'!$D$3:$D$368,E$67,'Target Maturity Assessment'!$G$3:$G$368,$B$128)</f>
        <v>0</v>
      </c>
      <c r="F176" s="2">
        <f>COUNTIFS('Target Maturity Assessment'!$A$3:$A$368,$A$111,'Target Maturity Assessment'!$B$3:$B$368,$B176,'Target Maturity Assessment'!$C$3:$C$368,$C176,'Target Maturity Assessment'!$D$3:$D$368,F$67,'Target Maturity Assessment'!$G$3:$G$368,$B$128)</f>
        <v>0</v>
      </c>
      <c r="G176" s="2" t="b">
        <f>IF('Inherent Risk Assessment'!$C$15=D175,SUM(D176),IF('Inherent Risk Assessment'!$C$15=$E$129,SUM(D176:E176),IF('Inherent Risk Assessment'!$C$15=$F$129,SUM(D176:F176))))</f>
        <v>0</v>
      </c>
      <c r="J176" s="51" t="str">
        <f t="shared" si="13"/>
        <v>N/A</v>
      </c>
      <c r="K176" s="51" t="str">
        <f t="shared" si="14"/>
        <v>N/A</v>
      </c>
    </row>
    <row r="177" spans="1:11" ht="13.5" hidden="1" thickBot="1" x14ac:dyDescent="0.25">
      <c r="A177" s="36"/>
      <c r="B177" s="36"/>
      <c r="C177" s="34" t="s">
        <v>928</v>
      </c>
      <c r="D177" s="2">
        <f>COUNTIFS('Target Maturity Assessment'!$A$3:$A$368,$A$111,'Target Maturity Assessment'!$B$3:$B$368,$B176,'Target Maturity Assessment'!$C$3:$C$368,$C177,'Target Maturity Assessment'!$D$3:$D$368,D$67,'Target Maturity Assessment'!$G$3:$G$368,$B$128)</f>
        <v>0</v>
      </c>
      <c r="E177" s="2">
        <f>COUNTIFS('Target Maturity Assessment'!$A$3:$A$368,$A$111,'Target Maturity Assessment'!$B$3:$B$368,$B176,'Target Maturity Assessment'!$C$3:$C$368,$C177,'Target Maturity Assessment'!$D$3:$D$368,E$67,'Target Maturity Assessment'!$G$3:$G$368,$B$128)</f>
        <v>0</v>
      </c>
      <c r="F177" s="2">
        <f>COUNTIFS('Target Maturity Assessment'!$A$3:$A$368,$A$111,'Target Maturity Assessment'!$B$3:$B$368,$B176,'Target Maturity Assessment'!$C$3:$C$368,$C177,'Target Maturity Assessment'!$D$3:$D$368,F$67,'Target Maturity Assessment'!$G$3:$G$368,$B$128)</f>
        <v>0</v>
      </c>
      <c r="G177" s="2" t="b">
        <f>IF('Inherent Risk Assessment'!$C$15=D176,SUM(D177),IF('Inherent Risk Assessment'!$C$15=$E$129,SUM(D177:E177),IF('Inherent Risk Assessment'!$C$15=$F$129,SUM(D177:F177))))</f>
        <v>0</v>
      </c>
      <c r="J177" s="51" t="str">
        <f t="shared" si="13"/>
        <v>N/A</v>
      </c>
      <c r="K177" s="51" t="str">
        <f t="shared" si="14"/>
        <v>N/A</v>
      </c>
    </row>
    <row r="178" spans="1:11" ht="13.5" hidden="1" thickBot="1" x14ac:dyDescent="0.25">
      <c r="A178" s="36"/>
      <c r="B178" s="37"/>
      <c r="C178" s="39" t="s">
        <v>939</v>
      </c>
      <c r="D178" s="2">
        <f>COUNTIFS('Target Maturity Assessment'!$A$3:$A$368,$A$111,'Target Maturity Assessment'!$B$3:$B$368,$B176,'Target Maturity Assessment'!$C$3:$C$368,$C178,'Target Maturity Assessment'!$D$3:$D$368,D$67,'Target Maturity Assessment'!$G$3:$G$368,$B$128)</f>
        <v>0</v>
      </c>
      <c r="E178" s="2">
        <f>COUNTIFS('Target Maturity Assessment'!$A$3:$A$368,$A$111,'Target Maturity Assessment'!$B$3:$B$368,$B176,'Target Maturity Assessment'!$C$3:$C$368,$C178,'Target Maturity Assessment'!$D$3:$D$368,E$67,'Target Maturity Assessment'!$G$3:$G$368,$B$128)</f>
        <v>0</v>
      </c>
      <c r="F178" s="2">
        <f>COUNTIFS('Target Maturity Assessment'!$A$3:$A$368,$A$111,'Target Maturity Assessment'!$B$3:$B$368,$B176,'Target Maturity Assessment'!$C$3:$C$368,$C178,'Target Maturity Assessment'!$D$3:$D$368,F$67,'Target Maturity Assessment'!$G$3:$G$368,$B$128)</f>
        <v>0</v>
      </c>
      <c r="G178" s="2" t="b">
        <f>IF('Inherent Risk Assessment'!$C$15=D177,SUM(D178),IF('Inherent Risk Assessment'!$C$15=$E$129,SUM(D178:E178),IF('Inherent Risk Assessment'!$C$15=$F$129,SUM(D178:F178))))</f>
        <v>0</v>
      </c>
      <c r="J178" s="51" t="str">
        <f t="shared" si="13"/>
        <v>N/A</v>
      </c>
      <c r="K178" s="51" t="str">
        <f t="shared" si="14"/>
        <v>N/A</v>
      </c>
    </row>
    <row r="179" spans="1:11" ht="13.5" hidden="1" thickBot="1" x14ac:dyDescent="0.25">
      <c r="A179" s="36"/>
      <c r="B179" s="35" t="s">
        <v>946</v>
      </c>
      <c r="C179" s="33" t="s">
        <v>947</v>
      </c>
      <c r="D179" s="2">
        <f>COUNTIFS('Target Maturity Assessment'!$A$3:$A$368,$A$111,'Target Maturity Assessment'!$B$3:$B$368,$B179,'Target Maturity Assessment'!$C$3:$C$368,$C179,'Target Maturity Assessment'!$D$3:$D$368,D$67,'Target Maturity Assessment'!$G$3:$G$368,$B$128)</f>
        <v>0</v>
      </c>
      <c r="E179" s="2">
        <f>COUNTIFS('Target Maturity Assessment'!$A$3:$A$368,$A$111,'Target Maturity Assessment'!$B$3:$B$368,$B179,'Target Maturity Assessment'!$C$3:$C$368,$C179,'Target Maturity Assessment'!$D$3:$D$368,E$67,'Target Maturity Assessment'!$G$3:$G$368,$B$128)</f>
        <v>0</v>
      </c>
      <c r="F179" s="2">
        <f>COUNTIFS('Target Maturity Assessment'!$A$3:$A$368,$A$111,'Target Maturity Assessment'!$B$3:$B$368,$B179,'Target Maturity Assessment'!$C$3:$C$368,$C179,'Target Maturity Assessment'!$D$3:$D$368,F$67,'Target Maturity Assessment'!$G$3:$G$368,$B$128)</f>
        <v>0</v>
      </c>
      <c r="G179" s="2" t="b">
        <f>IF('Inherent Risk Assessment'!$C$15=D178,SUM(D179),IF('Inherent Risk Assessment'!$C$15=$E$129,SUM(D179:E179),IF('Inherent Risk Assessment'!$C$15=$F$129,SUM(D179:F179))))</f>
        <v>0</v>
      </c>
      <c r="J179" s="51" t="str">
        <f t="shared" si="13"/>
        <v>N/A</v>
      </c>
      <c r="K179" s="51" t="str">
        <f t="shared" si="14"/>
        <v>N/A</v>
      </c>
    </row>
    <row r="180" spans="1:11" ht="13.5" hidden="1" thickBot="1" x14ac:dyDescent="0.25">
      <c r="A180" s="37"/>
      <c r="B180" s="37"/>
      <c r="C180" s="39" t="s">
        <v>962</v>
      </c>
      <c r="D180" s="2">
        <f>COUNTIFS('Target Maturity Assessment'!$A$3:$A$368,$A$111,'Target Maturity Assessment'!$B$3:$B$368,$B179,'Target Maturity Assessment'!$C$3:$C$368,$C180,'Target Maturity Assessment'!$D$3:$D$368,D$67,'Target Maturity Assessment'!$G$3:$G$368,$B$128)</f>
        <v>0</v>
      </c>
      <c r="E180" s="2">
        <f>COUNTIFS('Target Maturity Assessment'!$A$3:$A$368,$A$111,'Target Maturity Assessment'!$B$3:$B$368,$B179,'Target Maturity Assessment'!$C$3:$C$368,$C180,'Target Maturity Assessment'!$D$3:$D$368,E$67,'Target Maturity Assessment'!$G$3:$G$368,$B$128)</f>
        <v>0</v>
      </c>
      <c r="F180" s="2">
        <f>COUNTIFS('Target Maturity Assessment'!$A$3:$A$368,$A$111,'Target Maturity Assessment'!$B$3:$B$368,$B179,'Target Maturity Assessment'!$C$3:$C$368,$C180,'Target Maturity Assessment'!$D$3:$D$368,F$67,'Target Maturity Assessment'!$G$3:$G$368,$B$128)</f>
        <v>0</v>
      </c>
      <c r="G180" s="2" t="b">
        <f>IF('Inherent Risk Assessment'!$C$15=D179,SUM(D180),IF('Inherent Risk Assessment'!$C$15=$E$129,SUM(D180:E180),IF('Inherent Risk Assessment'!$C$15=$F$129,SUM(D180:F180))))</f>
        <v>0</v>
      </c>
      <c r="J180" s="51" t="str">
        <f t="shared" si="13"/>
        <v>N/A</v>
      </c>
      <c r="K180" s="51" t="str">
        <f t="shared" si="14"/>
        <v>N/A</v>
      </c>
    </row>
    <row r="181" spans="1:11" ht="13.5" hidden="1" thickBot="1" x14ac:dyDescent="0.25">
      <c r="A181" s="42" t="s">
        <v>977</v>
      </c>
      <c r="B181" s="40" t="s">
        <v>978</v>
      </c>
      <c r="C181" s="41" t="s">
        <v>979</v>
      </c>
      <c r="D181" s="2">
        <f>COUNTIFS('Target Maturity Assessment'!$A$3:$A$368,$A$119,'Target Maturity Assessment'!$B$3:$B$368,$B181,'Target Maturity Assessment'!$C$3:$C$368,$C181,'Target Maturity Assessment'!$D$3:$D$368,D$67,'Target Maturity Assessment'!$G$3:$G$368,$B$128)</f>
        <v>0</v>
      </c>
      <c r="E181" s="2">
        <f>COUNTIFS('Target Maturity Assessment'!$A$3:$A$368,$A$119,'Target Maturity Assessment'!$B$3:$B$368,$B181,'Target Maturity Assessment'!$C$3:$C$368,$C181,'Target Maturity Assessment'!$D$3:$D$368,E$67,'Target Maturity Assessment'!$G$3:$G$368,$B$128)</f>
        <v>0</v>
      </c>
      <c r="F181" s="2">
        <f>COUNTIFS('Target Maturity Assessment'!$A$3:$A$368,$A$119,'Target Maturity Assessment'!$B$3:$B$368,$B181,'Target Maturity Assessment'!$C$3:$C$368,$C181,'Target Maturity Assessment'!$D$3:$D$368,F$67,'Target Maturity Assessment'!$G$3:$G$368,$B$128)</f>
        <v>0</v>
      </c>
      <c r="G181" s="2" t="b">
        <f>IF('Inherent Risk Assessment'!$C$15=D180,SUM(D181),IF('Inherent Risk Assessment'!$C$15=$E$129,SUM(D181:E181),IF('Inherent Risk Assessment'!$C$15=$F$129,SUM(D181:F181))))</f>
        <v>0</v>
      </c>
      <c r="J181" s="51" t="str">
        <f t="shared" si="13"/>
        <v>N/A</v>
      </c>
      <c r="K181" s="51" t="str">
        <f t="shared" si="14"/>
        <v>N/A</v>
      </c>
    </row>
    <row r="182" spans="1:11" ht="13.5" hidden="1" thickBot="1" x14ac:dyDescent="0.25">
      <c r="A182" s="36"/>
      <c r="B182" s="35" t="s">
        <v>998</v>
      </c>
      <c r="C182" s="33" t="s">
        <v>999</v>
      </c>
      <c r="D182" s="2">
        <f>COUNTIFS('Target Maturity Assessment'!$A$3:$A$368,$A$119,'Target Maturity Assessment'!$B$3:$B$368,$B182,'Target Maturity Assessment'!$C$3:$C$368,$C182,'Target Maturity Assessment'!$D$3:$D$368,D$67,'Target Maturity Assessment'!$G$3:$G$368,$B$128)</f>
        <v>0</v>
      </c>
      <c r="E182" s="2">
        <f>COUNTIFS('Target Maturity Assessment'!$A$3:$A$368,$A$119,'Target Maturity Assessment'!$B$3:$B$368,$B182,'Target Maturity Assessment'!$C$3:$C$368,$C182,'Target Maturity Assessment'!$D$3:$D$368,E$67,'Target Maturity Assessment'!$G$3:$G$368,$B$128)</f>
        <v>0</v>
      </c>
      <c r="F182" s="2">
        <f>COUNTIFS('Target Maturity Assessment'!$A$3:$A$368,$A$119,'Target Maturity Assessment'!$B$3:$B$368,$B182,'Target Maturity Assessment'!$C$3:$C$368,$C182,'Target Maturity Assessment'!$D$3:$D$368,F$67,'Target Maturity Assessment'!$G$3:$G$368,$B$128)</f>
        <v>0</v>
      </c>
      <c r="G182" s="2" t="b">
        <f>IF('Inherent Risk Assessment'!$C$15=D181,SUM(D182),IF('Inherent Risk Assessment'!$C$15=$E$129,SUM(D182:E182),IF('Inherent Risk Assessment'!$C$15=$F$129,SUM(D182:F182))))</f>
        <v>0</v>
      </c>
      <c r="J182" s="51" t="str">
        <f t="shared" si="13"/>
        <v>N/A</v>
      </c>
      <c r="K182" s="51" t="str">
        <f t="shared" si="14"/>
        <v>N/A</v>
      </c>
    </row>
    <row r="183" spans="1:11" ht="13.5" hidden="1" thickBot="1" x14ac:dyDescent="0.25">
      <c r="A183" s="37"/>
      <c r="B183" s="37"/>
      <c r="C183" s="39" t="s">
        <v>1004</v>
      </c>
      <c r="D183" s="2">
        <f>COUNTIFS('Target Maturity Assessment'!$A$3:$A$368,$A$119,'Target Maturity Assessment'!$B$3:$B$368,$B182,'Target Maturity Assessment'!$C$3:$C$368,$C183,'Target Maturity Assessment'!$D$3:$D$368,D$67,'Target Maturity Assessment'!$G$3:$G$368,$B$128)</f>
        <v>0</v>
      </c>
      <c r="E183" s="2">
        <f>COUNTIFS('Target Maturity Assessment'!$A$3:$A$368,$A$119,'Target Maturity Assessment'!$B$3:$B$368,$B182,'Target Maturity Assessment'!$C$3:$C$368,$C183,'Target Maturity Assessment'!$D$3:$D$368,E$67,'Target Maturity Assessment'!$G$3:$G$368,$B$128)</f>
        <v>0</v>
      </c>
      <c r="F183" s="2">
        <f>COUNTIFS('Target Maturity Assessment'!$A$3:$A$368,$A$119,'Target Maturity Assessment'!$B$3:$B$368,$B182,'Target Maturity Assessment'!$C$3:$C$368,$C183,'Target Maturity Assessment'!$D$3:$D$368,F$67,'Target Maturity Assessment'!$G$3:$G$368,$B$128)</f>
        <v>0</v>
      </c>
      <c r="G183" s="2" t="b">
        <f>IF('Inherent Risk Assessment'!$C$15=D182,SUM(D183),IF('Inherent Risk Assessment'!$C$15=$E$129,SUM(D183:E183),IF('Inherent Risk Assessment'!$C$15=$F$129,SUM(D183:F183))))</f>
        <v>0</v>
      </c>
      <c r="J183" s="51" t="str">
        <f t="shared" si="13"/>
        <v>N/A</v>
      </c>
      <c r="K183" s="51" t="str">
        <f t="shared" si="14"/>
        <v>N/A</v>
      </c>
    </row>
    <row r="184" spans="1:11" ht="13.5" hidden="1" thickBot="1" x14ac:dyDescent="0.25">
      <c r="A184" s="42" t="s">
        <v>1019</v>
      </c>
      <c r="B184" s="40" t="s">
        <v>1020</v>
      </c>
      <c r="C184" s="41" t="s">
        <v>1020</v>
      </c>
      <c r="D184" s="2">
        <f>COUNTIFS('Target Maturity Assessment'!$A$3:$A$368,$A$122,'Target Maturity Assessment'!$B$3:$B$368,$B184,'Target Maturity Assessment'!$C$3:$C$368,$C184,'Target Maturity Assessment'!$D$3:$D$368,D$67,'Target Maturity Assessment'!$G$3:$G$368,$B$128)</f>
        <v>0</v>
      </c>
      <c r="E184" s="2">
        <f>COUNTIFS('Target Maturity Assessment'!$A$3:$A$368,$A$122,'Target Maturity Assessment'!$B$3:$B$368,$B184,'Target Maturity Assessment'!$C$3:$C$368,$C184,'Target Maturity Assessment'!$D$3:$D$368,E$67,'Target Maturity Assessment'!$G$3:$G$368,$B$128)</f>
        <v>0</v>
      </c>
      <c r="F184" s="2">
        <f>COUNTIFS('Target Maturity Assessment'!$A$3:$A$368,$A$122,'Target Maturity Assessment'!$B$3:$B$368,$B184,'Target Maturity Assessment'!$C$3:$C$368,$C184,'Target Maturity Assessment'!$D$3:$D$368,F$67,'Target Maturity Assessment'!$G$3:$G$368,$B$128)</f>
        <v>0</v>
      </c>
      <c r="G184" s="2" t="b">
        <f>IF('Inherent Risk Assessment'!$C$15=D183,SUM(D184),IF('Inherent Risk Assessment'!$C$15=$E$129,SUM(D184:E184),IF('Inherent Risk Assessment'!$C$15=$F$129,SUM(D184:F184))))</f>
        <v>0</v>
      </c>
      <c r="J184" s="51" t="str">
        <f t="shared" si="13"/>
        <v>N/A</v>
      </c>
      <c r="K184" s="51" t="str">
        <f t="shared" si="14"/>
        <v>N/A</v>
      </c>
    </row>
    <row r="185" spans="1:11" ht="13.5" hidden="1" thickBot="1" x14ac:dyDescent="0.25">
      <c r="A185" s="36"/>
      <c r="B185" s="35" t="s">
        <v>1043</v>
      </c>
      <c r="C185" s="33" t="s">
        <v>1044</v>
      </c>
      <c r="D185" s="2">
        <f>COUNTIFS('Target Maturity Assessment'!$A$3:$A$368,$A$122,'Target Maturity Assessment'!$B$3:$B$368,$B185,'Target Maturity Assessment'!$C$3:$C$368,$C185,'Target Maturity Assessment'!$D$3:$D$368,D$67,'Target Maturity Assessment'!$G$3:$G$368,$B$128)</f>
        <v>0</v>
      </c>
      <c r="E185" s="2">
        <f>COUNTIFS('Target Maturity Assessment'!$A$3:$A$368,$A$122,'Target Maturity Assessment'!$B$3:$B$368,$B185,'Target Maturity Assessment'!$C$3:$C$368,$C185,'Target Maturity Assessment'!$D$3:$D$368,E$67,'Target Maturity Assessment'!$G$3:$G$368,$B$128)</f>
        <v>0</v>
      </c>
      <c r="F185" s="2">
        <f>COUNTIFS('Target Maturity Assessment'!$A$3:$A$368,$A$122,'Target Maturity Assessment'!$B$3:$B$368,$B185,'Target Maturity Assessment'!$C$3:$C$368,$C185,'Target Maturity Assessment'!$D$3:$D$368,F$67,'Target Maturity Assessment'!$G$3:$G$368,$B$128)</f>
        <v>0</v>
      </c>
      <c r="G185" s="2" t="b">
        <f>IF('Inherent Risk Assessment'!$C$15=D184,SUM(D185),IF('Inherent Risk Assessment'!$C$15=$E$129,SUM(D185:E185),IF('Inherent Risk Assessment'!$C$15=$F$129,SUM(D185:F185))))</f>
        <v>0</v>
      </c>
      <c r="J185" s="51" t="str">
        <f t="shared" si="13"/>
        <v>N/A</v>
      </c>
      <c r="K185" s="51" t="str">
        <f t="shared" si="14"/>
        <v>N/A</v>
      </c>
    </row>
    <row r="186" spans="1:11" ht="13.5" hidden="1" thickBot="1" x14ac:dyDescent="0.25">
      <c r="A186" s="36"/>
      <c r="B186" s="37"/>
      <c r="C186" s="39" t="s">
        <v>1059</v>
      </c>
      <c r="D186" s="2">
        <f>COUNTIFS('Target Maturity Assessment'!$A$3:$A$368,$A$122,'Target Maturity Assessment'!$B$3:$B$368,$B185,'Target Maturity Assessment'!$C$3:$C$368,$C186,'Target Maturity Assessment'!$D$3:$D$368,D$67,'Target Maturity Assessment'!$G$3:$G$368,$B$128)</f>
        <v>0</v>
      </c>
      <c r="E186" s="2">
        <f>COUNTIFS('Target Maturity Assessment'!$A$3:$A$368,$A$122,'Target Maturity Assessment'!$B$3:$B$368,$B185,'Target Maturity Assessment'!$C$3:$C$368,$C186,'Target Maturity Assessment'!$D$3:$D$368,E$67,'Target Maturity Assessment'!$G$3:$G$368,$B$128)</f>
        <v>0</v>
      </c>
      <c r="F186" s="2">
        <f>COUNTIFS('Target Maturity Assessment'!$A$3:$A$368,$A$122,'Target Maturity Assessment'!$B$3:$B$368,$B185,'Target Maturity Assessment'!$C$3:$C$368,$C186,'Target Maturity Assessment'!$D$3:$D$368,F$67,'Target Maturity Assessment'!$G$3:$G$368,$B$128)</f>
        <v>0</v>
      </c>
      <c r="G186" s="2" t="b">
        <f>IF('Inherent Risk Assessment'!$C$15=D185,SUM(D186),IF('Inherent Risk Assessment'!$C$15=$E$129,SUM(D186:E186),IF('Inherent Risk Assessment'!$C$15=$F$129,SUM(D186:F186))))</f>
        <v>0</v>
      </c>
      <c r="J186" s="51" t="str">
        <f t="shared" si="13"/>
        <v>N/A</v>
      </c>
      <c r="K186" s="51" t="str">
        <f t="shared" si="14"/>
        <v>N/A</v>
      </c>
    </row>
    <row r="187" spans="1:11" ht="13.5" hidden="1" thickBot="1" x14ac:dyDescent="0.25">
      <c r="A187" s="37"/>
      <c r="B187" s="40" t="s">
        <v>1064</v>
      </c>
      <c r="C187" s="41" t="s">
        <v>1065</v>
      </c>
      <c r="D187" s="2">
        <f>COUNTIFS('Target Maturity Assessment'!$A$3:$A$368,$A$122,'Target Maturity Assessment'!$B$3:$B$368,$B187,'Target Maturity Assessment'!$C$3:$C$368,$C187,'Target Maturity Assessment'!$D$3:$D$368,D$67,'Target Maturity Assessment'!$G$3:$G$368,$B$128)</f>
        <v>0</v>
      </c>
      <c r="E187" s="2">
        <f>COUNTIFS('Target Maturity Assessment'!$A$3:$A$368,$A$122,'Target Maturity Assessment'!$B$3:$B$368,$B187,'Target Maturity Assessment'!$C$3:$C$368,$C187,'Target Maturity Assessment'!$D$3:$D$368,E$67,'Target Maturity Assessment'!$G$3:$G$368,$B$128)</f>
        <v>0</v>
      </c>
      <c r="F187" s="2">
        <f>COUNTIFS('Target Maturity Assessment'!$A$3:$A$368,$A$122,'Target Maturity Assessment'!$B$3:$B$368,$B187,'Target Maturity Assessment'!$C$3:$C$368,$C187,'Target Maturity Assessment'!$D$3:$D$368,F$67,'Target Maturity Assessment'!$G$3:$G$368,$B$128)</f>
        <v>0</v>
      </c>
      <c r="G187" s="2" t="b">
        <f>IF('Inherent Risk Assessment'!$C$15=D186,SUM(D187),IF('Inherent Risk Assessment'!$C$15=$E$129,SUM(D187:E187),IF('Inherent Risk Assessment'!$C$15=$F$129,SUM(D187:F187))))</f>
        <v>0</v>
      </c>
      <c r="J187" s="51" t="str">
        <f t="shared" si="13"/>
        <v>N/A</v>
      </c>
      <c r="K187" s="51" t="str">
        <f t="shared" si="14"/>
        <v>N/A</v>
      </c>
    </row>
    <row r="188" spans="1:11" ht="13.5" hidden="1" thickBot="1" x14ac:dyDescent="0.25">
      <c r="A188" s="2" t="s">
        <v>1099</v>
      </c>
      <c r="D188" s="2">
        <f>SUM(D130:D187)</f>
        <v>0</v>
      </c>
      <c r="E188" s="2">
        <f>SUM(E130:E187)</f>
        <v>0</v>
      </c>
      <c r="F188" s="2">
        <f>SUM(F130:F187)</f>
        <v>0</v>
      </c>
      <c r="G188" s="2">
        <f>SUM(G130:G187)</f>
        <v>0</v>
      </c>
      <c r="J188" s="51" t="str">
        <f t="shared" si="13"/>
        <v>N/A</v>
      </c>
      <c r="K188" s="51" t="str">
        <f t="shared" si="14"/>
        <v>N/A</v>
      </c>
    </row>
    <row r="189" spans="1:11" ht="13.5" hidden="1" thickBot="1" x14ac:dyDescent="0.25">
      <c r="J189" s="51" t="str">
        <f t="shared" si="13"/>
        <v>N/A</v>
      </c>
      <c r="K189" s="51" t="str">
        <f t="shared" si="14"/>
        <v>N/A</v>
      </c>
    </row>
    <row r="190" spans="1:11" ht="13.5" hidden="1" thickBot="1" x14ac:dyDescent="0.25">
      <c r="A190" s="1" t="s">
        <v>1101</v>
      </c>
      <c r="B190" s="1" t="s">
        <v>1082</v>
      </c>
      <c r="C190" s="18"/>
      <c r="D190" s="18"/>
      <c r="E190" s="18"/>
      <c r="F190" s="18"/>
      <c r="J190" s="51" t="str">
        <f t="shared" si="13"/>
        <v>N/A</v>
      </c>
      <c r="K190" s="51" t="str">
        <f t="shared" si="14"/>
        <v>N/A</v>
      </c>
    </row>
    <row r="191" spans="1:11" ht="13.5" hidden="1" thickBot="1" x14ac:dyDescent="0.25">
      <c r="A191" s="13" t="s">
        <v>251</v>
      </c>
      <c r="B191" s="13" t="s">
        <v>252</v>
      </c>
      <c r="C191" s="13" t="s">
        <v>253</v>
      </c>
      <c r="D191" s="2" t="s">
        <v>23</v>
      </c>
      <c r="E191" s="2" t="s">
        <v>24</v>
      </c>
      <c r="F191" s="2" t="s">
        <v>25</v>
      </c>
      <c r="G191" s="2" t="s">
        <v>1099</v>
      </c>
      <c r="J191" s="51" t="str">
        <f t="shared" si="13"/>
        <v>N/A</v>
      </c>
      <c r="K191" s="51">
        <f t="shared" si="14"/>
        <v>1</v>
      </c>
    </row>
    <row r="192" spans="1:11" ht="13.5" hidden="1" thickBot="1" x14ac:dyDescent="0.25">
      <c r="A192" s="28" t="s">
        <v>259</v>
      </c>
      <c r="B192" s="35" t="s">
        <v>260</v>
      </c>
      <c r="C192" s="33" t="s">
        <v>261</v>
      </c>
      <c r="D192" s="2">
        <f>COUNTIFS('Target Maturity Assessment'!$A$3:$A$368,$A$68,'Target Maturity Assessment'!$B$3:$B$368,$B192,'Target Maturity Assessment'!$C$3:$C$368,$C192,'Target Maturity Assessment'!$D$3:$D$368,D$67,'Target Maturity Assessment'!$G$3:$G$368,$B$190,'Target Maturity Assessment'!$G$3:$G$368,$B$190)</f>
        <v>0</v>
      </c>
      <c r="E192" s="2">
        <f>COUNTIFS('Target Maturity Assessment'!$A$3:$A$368,$A$68,'Target Maturity Assessment'!$B$3:$B$368,$B192,'Target Maturity Assessment'!$C$3:$C$368,$C192,'Target Maturity Assessment'!$D$3:$D$368,E$67,'Target Maturity Assessment'!$G$3:$G$368,$B$190)</f>
        <v>0</v>
      </c>
      <c r="F192" s="2">
        <f>COUNTIFS('Target Maturity Assessment'!$A$3:$A$368,$A$68,'Target Maturity Assessment'!$B$3:$B$368,$B192,'Target Maturity Assessment'!$C$3:$C$368,$C192,'Target Maturity Assessment'!$D$3:$D$368,F$67,'Target Maturity Assessment'!$G$3:$G$368,$B$190)</f>
        <v>0</v>
      </c>
      <c r="G192" s="2" t="b">
        <f>IF('Inherent Risk Assessment'!$C$15=$D$191,SUM(D192),IF('Inherent Risk Assessment'!$C$15=$E$191,SUM(D192:E192),IF('Inherent Risk Assessment'!$C$15=$F$191,SUM(D192:F192))))</f>
        <v>0</v>
      </c>
      <c r="J192" s="51" t="str">
        <f t="shared" si="13"/>
        <v>N/A</v>
      </c>
      <c r="K192" s="51" t="str">
        <f t="shared" si="14"/>
        <v>N/A</v>
      </c>
    </row>
    <row r="193" spans="1:11" ht="13.5" hidden="1" thickBot="1" x14ac:dyDescent="0.25">
      <c r="A193" s="30"/>
      <c r="B193" s="36"/>
      <c r="C193" s="34" t="s">
        <v>282</v>
      </c>
      <c r="D193" s="2">
        <f>COUNTIFS('Target Maturity Assessment'!$A$3:$A$368,$A$68,'Target Maturity Assessment'!$B$3:$B$368,$B192,'Target Maturity Assessment'!$C$3:$C$368,$C193,'Target Maturity Assessment'!$D$3:$D$368,D$67,'Target Maturity Assessment'!$G$3:$G$368,$B$190)</f>
        <v>0</v>
      </c>
      <c r="E193" s="2">
        <f>COUNTIFS('Target Maturity Assessment'!$A$3:$A$368,$A$68,'Target Maturity Assessment'!$B$3:$B$368,$B192,'Target Maturity Assessment'!$C$3:$C$368,$C193,'Target Maturity Assessment'!$D$3:$D$368,E$67,'Target Maturity Assessment'!$G$3:$G$368,$B$190)</f>
        <v>0</v>
      </c>
      <c r="F193" s="2">
        <f>COUNTIFS('Target Maturity Assessment'!$A$3:$A$368,$A$68,'Target Maturity Assessment'!$B$3:$B$368,$B192,'Target Maturity Assessment'!$C$3:$C$368,$C193,'Target Maturity Assessment'!$D$3:$D$368,F$67,'Target Maturity Assessment'!$G$3:$G$368,$B$190)</f>
        <v>0</v>
      </c>
      <c r="G193" s="2" t="b">
        <f>IF('Inherent Risk Assessment'!$C$15=$D$191,SUM(D193),IF('Inherent Risk Assessment'!$C$15=$E$191,SUM(D193:E193),IF('Inherent Risk Assessment'!$C$15=$F$191,SUM(D193:F193))))</f>
        <v>0</v>
      </c>
      <c r="J193" s="51" t="str">
        <f t="shared" si="13"/>
        <v>N/A</v>
      </c>
      <c r="K193" s="51" t="str">
        <f t="shared" si="14"/>
        <v>N/A</v>
      </c>
    </row>
    <row r="194" spans="1:11" ht="13.5" hidden="1" thickBot="1" x14ac:dyDescent="0.25">
      <c r="A194" s="30"/>
      <c r="B194" s="37"/>
      <c r="C194" s="39" t="s">
        <v>293</v>
      </c>
      <c r="D194" s="2">
        <f>COUNTIFS('Target Maturity Assessment'!$A$3:$A$368,$A$68,'Target Maturity Assessment'!$B$3:$B$368,$B192,'Target Maturity Assessment'!$C$3:$C$368,$C194,'Target Maturity Assessment'!$D$3:$D$368,D$67,'Target Maturity Assessment'!$G$3:$G$368,$B$190)</f>
        <v>0</v>
      </c>
      <c r="E194" s="2">
        <f>COUNTIFS('Target Maturity Assessment'!$A$3:$A$368,$A$68,'Target Maturity Assessment'!$B$3:$B$368,$B192,'Target Maturity Assessment'!$C$3:$C$368,$C194,'Target Maturity Assessment'!$D$3:$D$368,E$67,'Target Maturity Assessment'!$G$3:$G$368,$B$190)</f>
        <v>0</v>
      </c>
      <c r="F194" s="2">
        <f>COUNTIFS('Target Maturity Assessment'!$A$3:$A$368,$A$68,'Target Maturity Assessment'!$B$3:$B$368,$B192,'Target Maturity Assessment'!$C$3:$C$368,$C194,'Target Maturity Assessment'!$D$3:$D$368,F$67,'Target Maturity Assessment'!$G$3:$G$368,$B$190)</f>
        <v>0</v>
      </c>
      <c r="G194" s="2" t="b">
        <f>IF('Inherent Risk Assessment'!$C$15=$D$191,SUM(D194),IF('Inherent Risk Assessment'!$C$15=$E$191,SUM(D194:E194),IF('Inherent Risk Assessment'!$C$15=$F$191,SUM(D194:F194))))</f>
        <v>0</v>
      </c>
      <c r="J194" s="51" t="str">
        <f t="shared" si="13"/>
        <v>N/A</v>
      </c>
      <c r="K194" s="51" t="str">
        <f t="shared" si="14"/>
        <v>N/A</v>
      </c>
    </row>
    <row r="195" spans="1:11" ht="13.5" hidden="1" thickBot="1" x14ac:dyDescent="0.25">
      <c r="A195" s="30"/>
      <c r="B195" s="35" t="s">
        <v>300</v>
      </c>
      <c r="C195" s="33" t="s">
        <v>301</v>
      </c>
      <c r="D195" s="2">
        <f>COUNTIFS('Target Maturity Assessment'!$A$3:$A$368,$A$68,'Target Maturity Assessment'!$B$3:$B$368,$B195,'Target Maturity Assessment'!$C$3:$C$368,$C195,'Target Maturity Assessment'!$D$3:$D$368,D$67,'Target Maturity Assessment'!$G$3:$G$368,$B$190)</f>
        <v>0</v>
      </c>
      <c r="E195" s="2">
        <f>COUNTIFS('Target Maturity Assessment'!$A$3:$A$368,$A$68,'Target Maturity Assessment'!$B$3:$B$368,$B195,'Target Maturity Assessment'!$C$3:$C$368,$C195,'Target Maturity Assessment'!$D$3:$D$368,E$67,'Target Maturity Assessment'!$G$3:$G$368,$B$190)</f>
        <v>0</v>
      </c>
      <c r="F195" s="2">
        <f>COUNTIFS('Target Maturity Assessment'!$A$3:$A$368,$A$68,'Target Maturity Assessment'!$B$3:$B$368,$B195,'Target Maturity Assessment'!$C$3:$C$368,$C195,'Target Maturity Assessment'!$D$3:$D$368,F$67,'Target Maturity Assessment'!$G$3:$G$368,$B$190)</f>
        <v>0</v>
      </c>
      <c r="G195" s="2" t="b">
        <f>IF('Inherent Risk Assessment'!$C$15=$D$191,SUM(D195),IF('Inherent Risk Assessment'!$C$15=$E$191,SUM(D195:E195),IF('Inherent Risk Assessment'!$C$15=$F$191,SUM(D195:F195))))</f>
        <v>0</v>
      </c>
      <c r="J195" s="51" t="str">
        <f t="shared" si="13"/>
        <v>N/A</v>
      </c>
      <c r="K195" s="51" t="str">
        <f t="shared" si="14"/>
        <v>N/A</v>
      </c>
    </row>
    <row r="196" spans="1:11" ht="13.5" hidden="1" thickBot="1" x14ac:dyDescent="0.25">
      <c r="A196" s="30"/>
      <c r="B196" s="37"/>
      <c r="C196" s="39" t="s">
        <v>318</v>
      </c>
      <c r="D196" s="2">
        <f>COUNTIFS('Target Maturity Assessment'!$A$3:$A$368,$A$68,'Target Maturity Assessment'!$B$3:$B$368,$B195,'Target Maturity Assessment'!$C$3:$C$368,$C196,'Target Maturity Assessment'!$D$3:$D$368,D$67,'Target Maturity Assessment'!$G$3:$G$368,$B$190)</f>
        <v>0</v>
      </c>
      <c r="E196" s="2">
        <f>COUNTIFS('Target Maturity Assessment'!$A$3:$A$368,$A$68,'Target Maturity Assessment'!$B$3:$B$368,$B195,'Target Maturity Assessment'!$C$3:$C$368,$C196,'Target Maturity Assessment'!$D$3:$D$368,E$67,'Target Maturity Assessment'!$G$3:$G$368,$B$190)</f>
        <v>0</v>
      </c>
      <c r="F196" s="2">
        <f>COUNTIFS('Target Maturity Assessment'!$A$3:$A$368,$A$68,'Target Maturity Assessment'!$B$3:$B$368,$B195,'Target Maturity Assessment'!$C$3:$C$368,$C196,'Target Maturity Assessment'!$D$3:$D$368,F$67,'Target Maturity Assessment'!$G$3:$G$368,$B$190)</f>
        <v>0</v>
      </c>
      <c r="G196" s="2" t="b">
        <f>IF('Inherent Risk Assessment'!$C$15=$D$191,SUM(D196),IF('Inherent Risk Assessment'!$C$15=$E$191,SUM(D196:E196),IF('Inherent Risk Assessment'!$C$15=$F$191,SUM(D196:F196))))</f>
        <v>0</v>
      </c>
      <c r="J196" s="51" t="str">
        <f t="shared" si="13"/>
        <v>N/A</v>
      </c>
      <c r="K196" s="51" t="str">
        <f t="shared" si="14"/>
        <v>N/A</v>
      </c>
    </row>
    <row r="197" spans="1:11" ht="13.5" hidden="1" thickBot="1" x14ac:dyDescent="0.25">
      <c r="A197" s="30"/>
      <c r="B197" s="35" t="s">
        <v>331</v>
      </c>
      <c r="C197" s="33" t="s">
        <v>332</v>
      </c>
      <c r="D197" s="2">
        <f>COUNTIFS('Target Maturity Assessment'!$A$3:$A$368,$A$68,'Target Maturity Assessment'!$B$3:$B$368,$B197,'Target Maturity Assessment'!$C$3:$C$368,$C197,'Target Maturity Assessment'!$D$3:$D$368,D$67,'Target Maturity Assessment'!$G$3:$G$368,$B$190)</f>
        <v>0</v>
      </c>
      <c r="E197" s="2">
        <f>COUNTIFS('Target Maturity Assessment'!$A$3:$A$368,$A$68,'Target Maturity Assessment'!$B$3:$B$368,$B197,'Target Maturity Assessment'!$C$3:$C$368,$C197,'Target Maturity Assessment'!$D$3:$D$368,E$67,'Target Maturity Assessment'!$G$3:$G$368,$B$190)</f>
        <v>0</v>
      </c>
      <c r="F197" s="2">
        <f>COUNTIFS('Target Maturity Assessment'!$A$3:$A$368,$A$68,'Target Maturity Assessment'!$B$3:$B$368,$B197,'Target Maturity Assessment'!$C$3:$C$368,$C197,'Target Maturity Assessment'!$D$3:$D$368,F$67,'Target Maturity Assessment'!$G$3:$G$368,$B$190)</f>
        <v>0</v>
      </c>
      <c r="G197" s="2" t="b">
        <f>IF('Inherent Risk Assessment'!$C$15=$D$191,SUM(D197),IF('Inherent Risk Assessment'!$C$15=$E$191,SUM(D197:E197),IF('Inherent Risk Assessment'!$C$15=$F$191,SUM(D197:F197))))</f>
        <v>0</v>
      </c>
      <c r="J197" s="51" t="str">
        <f t="shared" ref="J197:J260" si="15">IFERROR(VLOOKUP(I197,ref_Maturity,2,0),"N/A")</f>
        <v>N/A</v>
      </c>
      <c r="K197" s="51" t="str">
        <f t="shared" ref="K197:K260" si="16">IFERROR(VLOOKUP(D197,ref_Maturity,2,0),"N/A")</f>
        <v>N/A</v>
      </c>
    </row>
    <row r="198" spans="1:11" ht="13.5" hidden="1" thickBot="1" x14ac:dyDescent="0.25">
      <c r="A198" s="30"/>
      <c r="B198" s="37"/>
      <c r="C198" s="39" t="s">
        <v>341</v>
      </c>
      <c r="D198" s="2">
        <f>COUNTIFS('Target Maturity Assessment'!$A$3:$A$368,$A$68,'Target Maturity Assessment'!$B$3:$B$368,$B197,'Target Maturity Assessment'!$C$3:$C$368,$C198,'Target Maturity Assessment'!$D$3:$D$368,D$67,'Target Maturity Assessment'!$G$3:$G$368,$B$190)</f>
        <v>0</v>
      </c>
      <c r="E198" s="2">
        <f>COUNTIFS('Target Maturity Assessment'!$A$3:$A$368,$A$68,'Target Maturity Assessment'!$B$3:$B$368,$B197,'Target Maturity Assessment'!$C$3:$C$368,$C198,'Target Maturity Assessment'!$D$3:$D$368,E$67,'Target Maturity Assessment'!$G$3:$G$368,$B$190)</f>
        <v>0</v>
      </c>
      <c r="F198" s="2">
        <f>COUNTIFS('Target Maturity Assessment'!$A$3:$A$368,$A$68,'Target Maturity Assessment'!$B$3:$B$368,$B197,'Target Maturity Assessment'!$C$3:$C$368,$C198,'Target Maturity Assessment'!$D$3:$D$368,F$67,'Target Maturity Assessment'!$G$3:$G$368,$B$190)</f>
        <v>0</v>
      </c>
      <c r="G198" s="2" t="b">
        <f>IF('Inherent Risk Assessment'!$C$15=$D$191,SUM(D198),IF('Inherent Risk Assessment'!$C$15=$E$191,SUM(D198:E198),IF('Inherent Risk Assessment'!$C$15=$F$191,SUM(D198:F198))))</f>
        <v>0</v>
      </c>
      <c r="J198" s="51" t="str">
        <f t="shared" si="15"/>
        <v>N/A</v>
      </c>
      <c r="K198" s="51" t="str">
        <f t="shared" si="16"/>
        <v>N/A</v>
      </c>
    </row>
    <row r="199" spans="1:11" ht="13.5" hidden="1" thickBot="1" x14ac:dyDescent="0.25">
      <c r="A199" s="30"/>
      <c r="B199" s="35" t="s">
        <v>364</v>
      </c>
      <c r="C199" s="33" t="s">
        <v>365</v>
      </c>
      <c r="D199" s="2">
        <f>COUNTIFS('Target Maturity Assessment'!$A$3:$A$368,$A$68,'Target Maturity Assessment'!$B$3:$B$368,$B199,'Target Maturity Assessment'!$C$3:$C$368,$C199,'Target Maturity Assessment'!$D$3:$D$368,D$67,'Target Maturity Assessment'!$G$3:$G$368,$B$190)</f>
        <v>0</v>
      </c>
      <c r="E199" s="2">
        <f>COUNTIFS('Target Maturity Assessment'!$A$3:$A$368,$A$68,'Target Maturity Assessment'!$B$3:$B$368,$B199,'Target Maturity Assessment'!$C$3:$C$368,$C199,'Target Maturity Assessment'!$D$3:$D$368,E$67,'Target Maturity Assessment'!$G$3:$G$368,$B$190)</f>
        <v>0</v>
      </c>
      <c r="F199" s="2">
        <f>COUNTIFS('Target Maturity Assessment'!$A$3:$A$368,$A$68,'Target Maturity Assessment'!$B$3:$B$368,$B199,'Target Maturity Assessment'!$C$3:$C$368,$C199,'Target Maturity Assessment'!$D$3:$D$368,F$67,'Target Maturity Assessment'!$G$3:$G$368,$B$190)</f>
        <v>0</v>
      </c>
      <c r="G199" s="2" t="b">
        <f>IF('Inherent Risk Assessment'!$C$15=$D$191,SUM(D199),IF('Inherent Risk Assessment'!$C$15=$E$191,SUM(D199:E199),IF('Inherent Risk Assessment'!$C$15=$F$191,SUM(D199:F199))))</f>
        <v>0</v>
      </c>
      <c r="J199" s="51" t="str">
        <f t="shared" si="15"/>
        <v>N/A</v>
      </c>
      <c r="K199" s="51" t="str">
        <f t="shared" si="16"/>
        <v>N/A</v>
      </c>
    </row>
    <row r="200" spans="1:11" ht="13.5" hidden="1" thickBot="1" x14ac:dyDescent="0.25">
      <c r="A200" s="30"/>
      <c r="B200" s="37"/>
      <c r="C200" s="39" t="s">
        <v>384</v>
      </c>
      <c r="D200" s="2">
        <f>COUNTIFS('Target Maturity Assessment'!$A$3:$A$368,$A$68,'Target Maturity Assessment'!$B$3:$B$368,$B199,'Target Maturity Assessment'!$C$3:$C$368,$C200,'Target Maturity Assessment'!$D$3:$D$368,D$67,'Target Maturity Assessment'!$G$3:$G$368,$B$190)</f>
        <v>0</v>
      </c>
      <c r="E200" s="2">
        <f>COUNTIFS('Target Maturity Assessment'!$A$3:$A$368,$A$68,'Target Maturity Assessment'!$B$3:$B$368,$B199,'Target Maturity Assessment'!$C$3:$C$368,$C200,'Target Maturity Assessment'!$D$3:$D$368,E$67,'Target Maturity Assessment'!$G$3:$G$368,$B$190)</f>
        <v>0</v>
      </c>
      <c r="F200" s="2">
        <f>COUNTIFS('Target Maturity Assessment'!$A$3:$A$368,$A$68,'Target Maturity Assessment'!$B$3:$B$368,$B199,'Target Maturity Assessment'!$C$3:$C$368,$C200,'Target Maturity Assessment'!$D$3:$D$368,F$67,'Target Maturity Assessment'!$G$3:$G$368,$B$190)</f>
        <v>0</v>
      </c>
      <c r="G200" s="2" t="b">
        <f>IF('Inherent Risk Assessment'!$C$15=$D$191,SUM(D200),IF('Inherent Risk Assessment'!$C$15=$E$191,SUM(D200:E200),IF('Inherent Risk Assessment'!$C$15=$F$191,SUM(D200:F200))))</f>
        <v>0</v>
      </c>
      <c r="J200" s="51" t="str">
        <f t="shared" si="15"/>
        <v>N/A</v>
      </c>
      <c r="K200" s="51" t="str">
        <f t="shared" si="16"/>
        <v>N/A</v>
      </c>
    </row>
    <row r="201" spans="1:11" ht="13.5" hidden="1" thickBot="1" x14ac:dyDescent="0.25">
      <c r="A201" s="30"/>
      <c r="B201" s="35" t="s">
        <v>391</v>
      </c>
      <c r="C201" s="33" t="s">
        <v>392</v>
      </c>
      <c r="D201" s="2">
        <f>COUNTIFS('Target Maturity Assessment'!$A$3:$A$368,$A$68,'Target Maturity Assessment'!$B$3:$B$368,$B201,'Target Maturity Assessment'!$C$3:$C$368,$C201,'Target Maturity Assessment'!$D$3:$D$368,D$67,'Target Maturity Assessment'!$G$3:$G$368,$B$190)</f>
        <v>0</v>
      </c>
      <c r="E201" s="2">
        <f>COUNTIFS('Target Maturity Assessment'!$A$3:$A$368,$A$68,'Target Maturity Assessment'!$B$3:$B$368,$B201,'Target Maturity Assessment'!$C$3:$C$368,$C201,'Target Maturity Assessment'!$D$3:$D$368,E$67,'Target Maturity Assessment'!$G$3:$G$368,$B$190)</f>
        <v>0</v>
      </c>
      <c r="F201" s="2">
        <f>COUNTIFS('Target Maturity Assessment'!$A$3:$A$368,$A$68,'Target Maturity Assessment'!$B$3:$B$368,$B201,'Target Maturity Assessment'!$C$3:$C$368,$C201,'Target Maturity Assessment'!$D$3:$D$368,F$67,'Target Maturity Assessment'!$G$3:$G$368,$B$190)</f>
        <v>0</v>
      </c>
      <c r="G201" s="2" t="b">
        <f>IF('Inherent Risk Assessment'!$C$15=$D$191,SUM(D201),IF('Inherent Risk Assessment'!$C$15=$E$191,SUM(D201:E201),IF('Inherent Risk Assessment'!$C$15=$F$191,SUM(D201:F201))))</f>
        <v>0</v>
      </c>
      <c r="J201" s="51" t="str">
        <f t="shared" si="15"/>
        <v>N/A</v>
      </c>
      <c r="K201" s="51" t="str">
        <f t="shared" si="16"/>
        <v>N/A</v>
      </c>
    </row>
    <row r="202" spans="1:11" ht="13.5" hidden="1" thickBot="1" x14ac:dyDescent="0.25">
      <c r="A202" s="31"/>
      <c r="B202" s="37"/>
      <c r="C202" s="39" t="s">
        <v>413</v>
      </c>
      <c r="D202" s="2">
        <f>COUNTIFS('Target Maturity Assessment'!$A$3:$A$368,$A$68,'Target Maturity Assessment'!$B$3:$B$368,$B201,'Target Maturity Assessment'!$C$3:$C$368,$C202,'Target Maturity Assessment'!$D$3:$D$368,D$67,'Target Maturity Assessment'!$G$3:$G$368,$B$190)</f>
        <v>0</v>
      </c>
      <c r="E202" s="2">
        <f>COUNTIFS('Target Maturity Assessment'!$A$3:$A$368,$A$68,'Target Maturity Assessment'!$B$3:$B$368,$B201,'Target Maturity Assessment'!$C$3:$C$368,$C202,'Target Maturity Assessment'!$D$3:$D$368,E$67,'Target Maturity Assessment'!$G$3:$G$368,$B$190)</f>
        <v>0</v>
      </c>
      <c r="F202" s="2">
        <f>COUNTIFS('Target Maturity Assessment'!$A$3:$A$368,$A$68,'Target Maturity Assessment'!$B$3:$B$368,$B201,'Target Maturity Assessment'!$C$3:$C$368,$C202,'Target Maturity Assessment'!$D$3:$D$368,F$67,'Target Maturity Assessment'!$G$3:$G$368,$B$190)</f>
        <v>0</v>
      </c>
      <c r="G202" s="2" t="b">
        <f>IF('Inherent Risk Assessment'!$C$15=$D$191,SUM(D202),IF('Inherent Risk Assessment'!$C$15=$E$191,SUM(D202:E202),IF('Inherent Risk Assessment'!$C$15=$F$191,SUM(D202:F202))))</f>
        <v>0</v>
      </c>
      <c r="J202" s="51" t="str">
        <f t="shared" si="15"/>
        <v>N/A</v>
      </c>
      <c r="K202" s="51" t="str">
        <f t="shared" si="16"/>
        <v>N/A</v>
      </c>
    </row>
    <row r="203" spans="1:11" ht="13.5" hidden="1" thickBot="1" x14ac:dyDescent="0.25">
      <c r="A203" s="42" t="s">
        <v>438</v>
      </c>
      <c r="B203" s="35" t="s">
        <v>439</v>
      </c>
      <c r="C203" s="33" t="s">
        <v>440</v>
      </c>
      <c r="D203" s="2">
        <f>COUNTIFS('Target Maturity Assessment'!$A$3:$A$368,$A$79,'Target Maturity Assessment'!$B$3:$B$368,$B203,'Target Maturity Assessment'!$C$3:$C$368,$C203,'Target Maturity Assessment'!$D$3:$D$368,D$67,'Target Maturity Assessment'!$G$3:$G$368,$B$190)</f>
        <v>0</v>
      </c>
      <c r="E203" s="2">
        <f>COUNTIFS('Target Maturity Assessment'!$A$3:$A$368,$A$79,'Target Maturity Assessment'!$B$3:$B$368,$B203,'Target Maturity Assessment'!$C$3:$C$368,$C203,'Target Maturity Assessment'!$D$3:$D$368,E$67,'Target Maturity Assessment'!$G$3:$G$368,$B$190)</f>
        <v>0</v>
      </c>
      <c r="F203" s="2">
        <f>COUNTIFS('Target Maturity Assessment'!$A$3:$A$368,$A$79,'Target Maturity Assessment'!$B$3:$B$368,$B203,'Target Maturity Assessment'!$C$3:$C$368,$C203,'Target Maturity Assessment'!$D$3:$D$368,F$67,'Target Maturity Assessment'!$G$3:$G$368,$B$190)</f>
        <v>0</v>
      </c>
      <c r="G203" s="2" t="b">
        <f>IF('Inherent Risk Assessment'!$C$15=$D$191,SUM(D203),IF('Inherent Risk Assessment'!$C$15=$E$191,SUM(D203:E203),IF('Inherent Risk Assessment'!$C$15=$F$191,SUM(D203:F203))))</f>
        <v>0</v>
      </c>
      <c r="J203" s="51" t="str">
        <f t="shared" si="15"/>
        <v>N/A</v>
      </c>
      <c r="K203" s="51" t="str">
        <f t="shared" si="16"/>
        <v>N/A</v>
      </c>
    </row>
    <row r="204" spans="1:11" ht="13.5" hidden="1" thickBot="1" x14ac:dyDescent="0.25">
      <c r="A204" s="36"/>
      <c r="B204" s="37"/>
      <c r="C204" s="39" t="s">
        <v>463</v>
      </c>
      <c r="D204" s="2">
        <f>COUNTIFS('Target Maturity Assessment'!$A$3:$A$368,$A$79,'Target Maturity Assessment'!$B$3:$B$368,$B203,'Target Maturity Assessment'!$C$3:$C$368,$C204,'Target Maturity Assessment'!$D$3:$D$368,D$67,'Target Maturity Assessment'!$G$3:$G$368,$B$190)</f>
        <v>0</v>
      </c>
      <c r="E204" s="2">
        <f>COUNTIFS('Target Maturity Assessment'!$A$3:$A$368,$A$79,'Target Maturity Assessment'!$B$3:$B$368,$B203,'Target Maturity Assessment'!$C$3:$C$368,$C204,'Target Maturity Assessment'!$D$3:$D$368,E$67,'Target Maturity Assessment'!$G$3:$G$368,$B$190)</f>
        <v>0</v>
      </c>
      <c r="F204" s="2">
        <f>COUNTIFS('Target Maturity Assessment'!$A$3:$A$368,$A$79,'Target Maturity Assessment'!$B$3:$B$368,$B203,'Target Maturity Assessment'!$C$3:$C$368,$C204,'Target Maturity Assessment'!$D$3:$D$368,F$67,'Target Maturity Assessment'!$G$3:$G$368,$B$190)</f>
        <v>0</v>
      </c>
      <c r="G204" s="2" t="b">
        <f>IF('Inherent Risk Assessment'!$C$15=$D$191,SUM(D204),IF('Inherent Risk Assessment'!$C$15=$E$191,SUM(D204:E204),IF('Inherent Risk Assessment'!$C$15=$F$191,SUM(D204:F204))))</f>
        <v>0</v>
      </c>
      <c r="J204" s="51" t="str">
        <f t="shared" si="15"/>
        <v>N/A</v>
      </c>
      <c r="K204" s="51" t="str">
        <f t="shared" si="16"/>
        <v>N/A</v>
      </c>
    </row>
    <row r="205" spans="1:11" ht="13.5" hidden="1" thickBot="1" x14ac:dyDescent="0.25">
      <c r="A205" s="36"/>
      <c r="B205" s="35" t="s">
        <v>472</v>
      </c>
      <c r="C205" s="33" t="s">
        <v>476</v>
      </c>
      <c r="D205" s="2">
        <f>COUNTIFS('Target Maturity Assessment'!$A$3:$A$368,$A$79,'Target Maturity Assessment'!$B$3:$B$368,$B205,'Target Maturity Assessment'!$C$3:$C$368,$C205,'Target Maturity Assessment'!$D$3:$D$368,D$67,'Target Maturity Assessment'!$G$3:$G$368,$B$190)</f>
        <v>0</v>
      </c>
      <c r="E205" s="2">
        <f>COUNTIFS('Target Maturity Assessment'!$A$3:$A$368,$A$79,'Target Maturity Assessment'!$B$3:$B$368,$B205,'Target Maturity Assessment'!$C$3:$C$368,$C205,'Target Maturity Assessment'!$D$3:$D$368,E$67,'Target Maturity Assessment'!$G$3:$G$368,$B$190)</f>
        <v>0</v>
      </c>
      <c r="F205" s="2">
        <f>COUNTIFS('Target Maturity Assessment'!$A$3:$A$368,$A$79,'Target Maturity Assessment'!$B$3:$B$368,$B205,'Target Maturity Assessment'!$C$3:$C$368,$C205,'Target Maturity Assessment'!$D$3:$D$368,F$67,'Target Maturity Assessment'!$G$3:$G$368,$B$190)</f>
        <v>0</v>
      </c>
      <c r="G205" s="2" t="b">
        <f>IF('Inherent Risk Assessment'!$C$15=$D$191,SUM(D205),IF('Inherent Risk Assessment'!$C$15=$E$191,SUM(D205:E205),IF('Inherent Risk Assessment'!$C$15=$F$191,SUM(D205:F205))))</f>
        <v>0</v>
      </c>
      <c r="J205" s="51" t="str">
        <f t="shared" si="15"/>
        <v>N/A</v>
      </c>
      <c r="K205" s="51" t="str">
        <f t="shared" si="16"/>
        <v>N/A</v>
      </c>
    </row>
    <row r="206" spans="1:11" ht="13.5" hidden="1" thickBot="1" x14ac:dyDescent="0.25">
      <c r="A206" s="37"/>
      <c r="B206" s="37"/>
      <c r="C206" s="39" t="s">
        <v>473</v>
      </c>
      <c r="D206" s="2">
        <f>COUNTIFS('Target Maturity Assessment'!$A$3:$A$368,$A$79,'Target Maturity Assessment'!$B$3:$B$368,$B205,'Target Maturity Assessment'!$C$3:$C$368,$C206,'Target Maturity Assessment'!$D$3:$D$368,D$67,'Target Maturity Assessment'!$G$3:$G$368,$B$190)</f>
        <v>0</v>
      </c>
      <c r="E206" s="2">
        <f>COUNTIFS('Target Maturity Assessment'!$A$3:$A$368,$A$79,'Target Maturity Assessment'!$B$3:$B$368,$B205,'Target Maturity Assessment'!$C$3:$C$368,$C206,'Target Maturity Assessment'!$D$3:$D$368,E$67,'Target Maturity Assessment'!$G$3:$G$368,$B$190)</f>
        <v>0</v>
      </c>
      <c r="F206" s="2">
        <f>COUNTIFS('Target Maturity Assessment'!$A$3:$A$368,$A$79,'Target Maturity Assessment'!$B$3:$B$368,$B205,'Target Maturity Assessment'!$C$3:$C$368,$C206,'Target Maturity Assessment'!$D$3:$D$368,F$67,'Target Maturity Assessment'!$G$3:$G$368,$B$190)</f>
        <v>0</v>
      </c>
      <c r="G206" s="2" t="b">
        <f>IF('Inherent Risk Assessment'!$C$15=$D$191,SUM(D206),IF('Inherent Risk Assessment'!$C$15=$E$191,SUM(D206:E206),IF('Inherent Risk Assessment'!$C$15=$F$191,SUM(D206:F206))))</f>
        <v>0</v>
      </c>
      <c r="J206" s="51" t="str">
        <f t="shared" si="15"/>
        <v>N/A</v>
      </c>
      <c r="K206" s="51" t="str">
        <f t="shared" si="16"/>
        <v>N/A</v>
      </c>
    </row>
    <row r="207" spans="1:11" ht="13.5" hidden="1" thickBot="1" x14ac:dyDescent="0.25">
      <c r="A207" s="42" t="s">
        <v>491</v>
      </c>
      <c r="B207" s="35" t="s">
        <v>492</v>
      </c>
      <c r="C207" s="33" t="s">
        <v>493</v>
      </c>
      <c r="D207" s="2">
        <f>COUNTIFS('Target Maturity Assessment'!$A$3:$A$368,$A$83,'Target Maturity Assessment'!$B$3:$B$368,$B207,'Target Maturity Assessment'!$C$3:$C$368,$C207,'Target Maturity Assessment'!$D$3:$D$368,D$67,'Target Maturity Assessment'!$G$3:$G$368,$B$190)</f>
        <v>0</v>
      </c>
      <c r="E207" s="2">
        <f>COUNTIFS('Target Maturity Assessment'!$A$3:$A$368,$A$83,'Target Maturity Assessment'!$B$3:$B$368,$B207,'Target Maturity Assessment'!$C$3:$C$368,$C207,'Target Maturity Assessment'!$D$3:$D$368,E$67,'Target Maturity Assessment'!$G$3:$G$368,$B$190)</f>
        <v>0</v>
      </c>
      <c r="F207" s="2">
        <f>COUNTIFS('Target Maturity Assessment'!$A$3:$A$368,$A$83,'Target Maturity Assessment'!$B$3:$B$368,$B207,'Target Maturity Assessment'!$C$3:$C$368,$C207,'Target Maturity Assessment'!$D$3:$D$368,F$67,'Target Maturity Assessment'!$G$3:$G$368,$B$190)</f>
        <v>0</v>
      </c>
      <c r="G207" s="2" t="b">
        <f>IF('Inherent Risk Assessment'!$C$15=$D$191,SUM(D207),IF('Inherent Risk Assessment'!$C$15=$E$191,SUM(D207:E207),IF('Inherent Risk Assessment'!$C$15=$F$191,SUM(D207:F207))))</f>
        <v>0</v>
      </c>
      <c r="J207" s="51" t="str">
        <f t="shared" si="15"/>
        <v>N/A</v>
      </c>
      <c r="K207" s="51" t="str">
        <f t="shared" si="16"/>
        <v>N/A</v>
      </c>
    </row>
    <row r="208" spans="1:11" ht="13.5" hidden="1" thickBot="1" x14ac:dyDescent="0.25">
      <c r="A208" s="36"/>
      <c r="B208" s="36"/>
      <c r="C208" s="34" t="s">
        <v>536</v>
      </c>
      <c r="D208" s="2">
        <f>COUNTIFS('Target Maturity Assessment'!$A$3:$A$368,$A$83,'Target Maturity Assessment'!$B$3:$B$368,$B207,'Target Maturity Assessment'!$C$3:$C$368,$C208,'Target Maturity Assessment'!$D$3:$D$368,D$67,'Target Maturity Assessment'!$G$3:$G$368,$B$190)</f>
        <v>0</v>
      </c>
      <c r="E208" s="2">
        <f>COUNTIFS('Target Maturity Assessment'!$A$3:$A$368,$A$83,'Target Maturity Assessment'!$B$3:$B$368,$B207,'Target Maturity Assessment'!$C$3:$C$368,$C208,'Target Maturity Assessment'!$D$3:$D$368,E$67,'Target Maturity Assessment'!$G$3:$G$368,$B$190)</f>
        <v>0</v>
      </c>
      <c r="F208" s="2">
        <f>COUNTIFS('Target Maturity Assessment'!$A$3:$A$368,$A$83,'Target Maturity Assessment'!$B$3:$B$368,$B207,'Target Maturity Assessment'!$C$3:$C$368,$C208,'Target Maturity Assessment'!$D$3:$D$368,F$67,'Target Maturity Assessment'!$G$3:$G$368,$B$190)</f>
        <v>0</v>
      </c>
      <c r="G208" s="2" t="b">
        <f>IF('Inherent Risk Assessment'!$C$15=$D$191,SUM(D208),IF('Inherent Risk Assessment'!$C$15=$E$191,SUM(D208:E208),IF('Inherent Risk Assessment'!$C$15=$F$191,SUM(D208:F208))))</f>
        <v>0</v>
      </c>
      <c r="J208" s="51" t="str">
        <f t="shared" si="15"/>
        <v>N/A</v>
      </c>
      <c r="K208" s="51" t="str">
        <f t="shared" si="16"/>
        <v>N/A</v>
      </c>
    </row>
    <row r="209" spans="1:11" ht="13.5" hidden="1" thickBot="1" x14ac:dyDescent="0.25">
      <c r="A209" s="36"/>
      <c r="B209" s="37"/>
      <c r="C209" s="39" t="s">
        <v>559</v>
      </c>
      <c r="D209" s="2">
        <f>COUNTIFS('Target Maturity Assessment'!$A$3:$A$368,$A$83,'Target Maturity Assessment'!$B$3:$B$368,$B207,'Target Maturity Assessment'!$C$3:$C$368,$C209,'Target Maturity Assessment'!$D$3:$D$368,D$67,'Target Maturity Assessment'!$G$3:$G$368,$B$190)</f>
        <v>0</v>
      </c>
      <c r="E209" s="2">
        <f>COUNTIFS('Target Maturity Assessment'!$A$3:$A$368,$A$83,'Target Maturity Assessment'!$B$3:$B$368,$B207,'Target Maturity Assessment'!$C$3:$C$368,$C209,'Target Maturity Assessment'!$D$3:$D$368,E$67,'Target Maturity Assessment'!$G$3:$G$368,$B$190)</f>
        <v>0</v>
      </c>
      <c r="F209" s="2">
        <f>COUNTIFS('Target Maturity Assessment'!$A$3:$A$368,$A$83,'Target Maturity Assessment'!$B$3:$B$368,$B207,'Target Maturity Assessment'!$C$3:$C$368,$C209,'Target Maturity Assessment'!$D$3:$D$368,F$67,'Target Maturity Assessment'!$G$3:$G$368,$B$190)</f>
        <v>0</v>
      </c>
      <c r="G209" s="2" t="b">
        <f>IF('Inherent Risk Assessment'!$C$15=$D$191,SUM(D209),IF('Inherent Risk Assessment'!$C$15=$E$191,SUM(D209:E209),IF('Inherent Risk Assessment'!$C$15=$F$191,SUM(D209:F209))))</f>
        <v>0</v>
      </c>
      <c r="J209" s="51" t="str">
        <f t="shared" si="15"/>
        <v>N/A</v>
      </c>
      <c r="K209" s="51" t="str">
        <f t="shared" si="16"/>
        <v>N/A</v>
      </c>
    </row>
    <row r="210" spans="1:11" ht="13.5" hidden="1" thickBot="1" x14ac:dyDescent="0.25">
      <c r="A210" s="36"/>
      <c r="B210" s="35" t="s">
        <v>562</v>
      </c>
      <c r="C210" s="33" t="s">
        <v>563</v>
      </c>
      <c r="D210" s="2">
        <f>COUNTIFS('Target Maturity Assessment'!$A$3:$A$368,$A$83,'Target Maturity Assessment'!$B$3:$B$368,$B210,'Target Maturity Assessment'!$C$3:$C$368,$C210,'Target Maturity Assessment'!$D$3:$D$368,D$67,'Target Maturity Assessment'!$G$3:$G$368,$B$190)</f>
        <v>0</v>
      </c>
      <c r="E210" s="2">
        <f>COUNTIFS('Target Maturity Assessment'!$A$3:$A$368,$A$83,'Target Maturity Assessment'!$B$3:$B$368,$B210,'Target Maturity Assessment'!$C$3:$C$368,$C210,'Target Maturity Assessment'!$D$3:$D$368,E$67,'Target Maturity Assessment'!$G$3:$G$368,$B$190)</f>
        <v>0</v>
      </c>
      <c r="F210" s="2">
        <f>COUNTIFS('Target Maturity Assessment'!$A$3:$A$368,$A$83,'Target Maturity Assessment'!$B$3:$B$368,$B210,'Target Maturity Assessment'!$C$3:$C$368,$C210,'Target Maturity Assessment'!$D$3:$D$368,F$67,'Target Maturity Assessment'!$G$3:$G$368,$B$190)</f>
        <v>0</v>
      </c>
      <c r="G210" s="2" t="b">
        <f>IF('Inherent Risk Assessment'!$C$15=$D$191,SUM(D210),IF('Inherent Risk Assessment'!$C$15=$E$191,SUM(D210:E210),IF('Inherent Risk Assessment'!$C$15=$F$191,SUM(D210:F210))))</f>
        <v>0</v>
      </c>
      <c r="J210" s="51" t="str">
        <f t="shared" si="15"/>
        <v>N/A</v>
      </c>
      <c r="K210" s="51" t="str">
        <f t="shared" si="16"/>
        <v>N/A</v>
      </c>
    </row>
    <row r="211" spans="1:11" ht="13.5" hidden="1" thickBot="1" x14ac:dyDescent="0.25">
      <c r="A211" s="36"/>
      <c r="B211" s="36"/>
      <c r="C211" s="34" t="s">
        <v>584</v>
      </c>
      <c r="D211" s="2">
        <f>COUNTIFS('Target Maturity Assessment'!$A$3:$A$368,$A$83,'Target Maturity Assessment'!$B$3:$B$368,$B210,'Target Maturity Assessment'!$C$3:$C$368,$C211,'Target Maturity Assessment'!$D$3:$D$368,D$67,'Target Maturity Assessment'!$G$3:$G$368,$B$190)</f>
        <v>0</v>
      </c>
      <c r="E211" s="2">
        <f>COUNTIFS('Target Maturity Assessment'!$A$3:$A$368,$A$83,'Target Maturity Assessment'!$B$3:$B$368,$B210,'Target Maturity Assessment'!$C$3:$C$368,$C211,'Target Maturity Assessment'!$D$3:$D$368,E$67,'Target Maturity Assessment'!$G$3:$G$368,$B$190)</f>
        <v>0</v>
      </c>
      <c r="F211" s="2">
        <f>COUNTIFS('Target Maturity Assessment'!$A$3:$A$368,$A$83,'Target Maturity Assessment'!$B$3:$B$368,$B210,'Target Maturity Assessment'!$C$3:$C$368,$C211,'Target Maturity Assessment'!$D$3:$D$368,F$67,'Target Maturity Assessment'!$G$3:$G$368,$B$190)</f>
        <v>0</v>
      </c>
      <c r="G211" s="2" t="b">
        <f>IF('Inherent Risk Assessment'!$C$15=$D$191,SUM(D211),IF('Inherent Risk Assessment'!$C$15=$E$191,SUM(D211:E211),IF('Inherent Risk Assessment'!$C$15=$F$191,SUM(D211:F211))))</f>
        <v>0</v>
      </c>
      <c r="J211" s="51" t="str">
        <f t="shared" si="15"/>
        <v>N/A</v>
      </c>
      <c r="K211" s="51" t="str">
        <f t="shared" si="16"/>
        <v>N/A</v>
      </c>
    </row>
    <row r="212" spans="1:11" ht="13.5" hidden="1" thickBot="1" x14ac:dyDescent="0.25">
      <c r="A212" s="36"/>
      <c r="B212" s="36"/>
      <c r="C212" s="34" t="s">
        <v>589</v>
      </c>
      <c r="D212" s="2">
        <f>COUNTIFS('Target Maturity Assessment'!$A$3:$A$368,$A$83,'Target Maturity Assessment'!$B$3:$B$368,$B210,'Target Maturity Assessment'!$C$3:$C$368,$C212,'Target Maturity Assessment'!$D$3:$D$368,D$67,'Target Maturity Assessment'!$G$3:$G$368,$B$190)</f>
        <v>0</v>
      </c>
      <c r="E212" s="2">
        <f>COUNTIFS('Target Maturity Assessment'!$A$3:$A$368,$A$83,'Target Maturity Assessment'!$B$3:$B$368,$B210,'Target Maturity Assessment'!$C$3:$C$368,$C212,'Target Maturity Assessment'!$D$3:$D$368,E$67,'Target Maturity Assessment'!$G$3:$G$368,$B$190)</f>
        <v>0</v>
      </c>
      <c r="F212" s="2">
        <f>COUNTIFS('Target Maturity Assessment'!$A$3:$A$368,$A$83,'Target Maturity Assessment'!$B$3:$B$368,$B210,'Target Maturity Assessment'!$C$3:$C$368,$C212,'Target Maturity Assessment'!$D$3:$D$368,F$67,'Target Maturity Assessment'!$G$3:$G$368,$B$190)</f>
        <v>0</v>
      </c>
      <c r="G212" s="2" t="b">
        <f>IF('Inherent Risk Assessment'!$C$15=$D$191,SUM(D212),IF('Inherent Risk Assessment'!$C$15=$E$191,SUM(D212:E212),IF('Inherent Risk Assessment'!$C$15=$F$191,SUM(D212:F212))))</f>
        <v>0</v>
      </c>
      <c r="J212" s="51" t="str">
        <f t="shared" si="15"/>
        <v>N/A</v>
      </c>
      <c r="K212" s="51" t="str">
        <f t="shared" si="16"/>
        <v>N/A</v>
      </c>
    </row>
    <row r="213" spans="1:11" ht="13.5" hidden="1" thickBot="1" x14ac:dyDescent="0.25">
      <c r="A213" s="36"/>
      <c r="B213" s="36"/>
      <c r="C213" s="34" t="s">
        <v>598</v>
      </c>
      <c r="D213" s="2">
        <f>COUNTIFS('Target Maturity Assessment'!$A$3:$A$368,$A$83,'Target Maturity Assessment'!$B$3:$B$368,$B210,'Target Maturity Assessment'!$C$3:$C$368,$C213,'Target Maturity Assessment'!$D$3:$D$368,D$67,'Target Maturity Assessment'!$G$3:$G$368,$B$190)</f>
        <v>0</v>
      </c>
      <c r="E213" s="2">
        <f>COUNTIFS('Target Maturity Assessment'!$A$3:$A$368,$A$83,'Target Maturity Assessment'!$B$3:$B$368,$B210,'Target Maturity Assessment'!$C$3:$C$368,$C213,'Target Maturity Assessment'!$D$3:$D$368,E$67,'Target Maturity Assessment'!$G$3:$G$368,$B$190)</f>
        <v>0</v>
      </c>
      <c r="F213" s="2">
        <f>COUNTIFS('Target Maturity Assessment'!$A$3:$A$368,$A$83,'Target Maturity Assessment'!$B$3:$B$368,$B210,'Target Maturity Assessment'!$C$3:$C$368,$C213,'Target Maturity Assessment'!$D$3:$D$368,F$67,'Target Maturity Assessment'!$G$3:$G$368,$B$190)</f>
        <v>0</v>
      </c>
      <c r="G213" s="2" t="b">
        <f>IF('Inherent Risk Assessment'!$C$15=$D$191,SUM(D213),IF('Inherent Risk Assessment'!$C$15=$E$191,SUM(D213:E213),IF('Inherent Risk Assessment'!$C$15=$F$191,SUM(D213:F213))))</f>
        <v>0</v>
      </c>
      <c r="J213" s="51" t="str">
        <f t="shared" si="15"/>
        <v>N/A</v>
      </c>
      <c r="K213" s="51" t="str">
        <f t="shared" si="16"/>
        <v>N/A</v>
      </c>
    </row>
    <row r="214" spans="1:11" ht="13.5" hidden="1" thickBot="1" x14ac:dyDescent="0.25">
      <c r="A214" s="36"/>
      <c r="B214" s="36"/>
      <c r="C214" s="34" t="s">
        <v>607</v>
      </c>
      <c r="D214" s="2">
        <f>COUNTIFS('Target Maturity Assessment'!$A$3:$A$368,$A$83,'Target Maturity Assessment'!$B$3:$B$368,$B210,'Target Maturity Assessment'!$C$3:$C$368,$C214,'Target Maturity Assessment'!$D$3:$D$368,D$67,'Target Maturity Assessment'!$G$3:$G$368,$B$190)</f>
        <v>0</v>
      </c>
      <c r="E214" s="2">
        <f>COUNTIFS('Target Maturity Assessment'!$A$3:$A$368,$A$83,'Target Maturity Assessment'!$B$3:$B$368,$B210,'Target Maturity Assessment'!$C$3:$C$368,$C214,'Target Maturity Assessment'!$D$3:$D$368,E$67,'Target Maturity Assessment'!$G$3:$G$368,$B$190)</f>
        <v>0</v>
      </c>
      <c r="F214" s="2">
        <f>COUNTIFS('Target Maturity Assessment'!$A$3:$A$368,$A$83,'Target Maturity Assessment'!$B$3:$B$368,$B210,'Target Maturity Assessment'!$C$3:$C$368,$C214,'Target Maturity Assessment'!$D$3:$D$368,F$67,'Target Maturity Assessment'!$G$3:$G$368,$B$190)</f>
        <v>0</v>
      </c>
      <c r="G214" s="2" t="b">
        <f>IF('Inherent Risk Assessment'!$C$15=$D$191,SUM(D214),IF('Inherent Risk Assessment'!$C$15=$E$191,SUM(D214:E214),IF('Inherent Risk Assessment'!$C$15=$F$191,SUM(D214:F214))))</f>
        <v>0</v>
      </c>
      <c r="J214" s="51" t="str">
        <f t="shared" si="15"/>
        <v>N/A</v>
      </c>
      <c r="K214" s="51" t="str">
        <f t="shared" si="16"/>
        <v>N/A</v>
      </c>
    </row>
    <row r="215" spans="1:11" ht="13.5" hidden="1" thickBot="1" x14ac:dyDescent="0.25">
      <c r="A215" s="36"/>
      <c r="B215" s="36"/>
      <c r="C215" s="34" t="s">
        <v>612</v>
      </c>
      <c r="D215" s="2">
        <f>COUNTIFS('Target Maturity Assessment'!$A$3:$A$368,$A$83,'Target Maturity Assessment'!$B$3:$B$368,$B210,'Target Maturity Assessment'!$C$3:$C$368,$C215,'Target Maturity Assessment'!$D$3:$D$368,D$67,'Target Maturity Assessment'!$G$3:$G$368,$B$190)</f>
        <v>0</v>
      </c>
      <c r="E215" s="2">
        <f>COUNTIFS('Target Maturity Assessment'!$A$3:$A$368,$A$83,'Target Maturity Assessment'!$B$3:$B$368,$B210,'Target Maturity Assessment'!$C$3:$C$368,$C215,'Target Maturity Assessment'!$D$3:$D$368,E$67,'Target Maturity Assessment'!$G$3:$G$368,$B$190)</f>
        <v>0</v>
      </c>
      <c r="F215" s="2">
        <f>COUNTIFS('Target Maturity Assessment'!$A$3:$A$368,$A$83,'Target Maturity Assessment'!$B$3:$B$368,$B210,'Target Maturity Assessment'!$C$3:$C$368,$C215,'Target Maturity Assessment'!$D$3:$D$368,F$67,'Target Maturity Assessment'!$G$3:$G$368,$B$190)</f>
        <v>0</v>
      </c>
      <c r="G215" s="2" t="b">
        <f>IF('Inherent Risk Assessment'!$C$15=$D$191,SUM(D215),IF('Inherent Risk Assessment'!$C$15=$E$191,SUM(D215:E215),IF('Inherent Risk Assessment'!$C$15=$F$191,SUM(D215:F215))))</f>
        <v>0</v>
      </c>
      <c r="J215" s="51" t="str">
        <f t="shared" si="15"/>
        <v>N/A</v>
      </c>
      <c r="K215" s="51" t="str">
        <f t="shared" si="16"/>
        <v>N/A</v>
      </c>
    </row>
    <row r="216" spans="1:11" ht="13.5" hidden="1" thickBot="1" x14ac:dyDescent="0.25">
      <c r="A216" s="36"/>
      <c r="B216" s="36"/>
      <c r="C216" s="34" t="s">
        <v>615</v>
      </c>
      <c r="D216" s="2">
        <f>COUNTIFS('Target Maturity Assessment'!$A$3:$A$368,$A$83,'Target Maturity Assessment'!$B$3:$B$368,$B210,'Target Maturity Assessment'!$C$3:$C$368,$C216,'Target Maturity Assessment'!$D$3:$D$368,D$67,'Target Maturity Assessment'!$G$3:$G$368,$B$190)</f>
        <v>0</v>
      </c>
      <c r="E216" s="2">
        <f>COUNTIFS('Target Maturity Assessment'!$A$3:$A$368,$A$83,'Target Maturity Assessment'!$B$3:$B$368,$B210,'Target Maturity Assessment'!$C$3:$C$368,$C216,'Target Maturity Assessment'!$D$3:$D$368,E$67,'Target Maturity Assessment'!$G$3:$G$368,$B$190)</f>
        <v>0</v>
      </c>
      <c r="F216" s="2">
        <f>COUNTIFS('Target Maturity Assessment'!$A$3:$A$368,$A$83,'Target Maturity Assessment'!$B$3:$B$368,$B210,'Target Maturity Assessment'!$C$3:$C$368,$C216,'Target Maturity Assessment'!$D$3:$D$368,F$67,'Target Maturity Assessment'!$G$3:$G$368,$B$190)</f>
        <v>0</v>
      </c>
      <c r="G216" s="2" t="b">
        <f>IF('Inherent Risk Assessment'!$C$15=$D$191,SUM(D216),IF('Inherent Risk Assessment'!$C$15=$E$191,SUM(D216:E216),IF('Inherent Risk Assessment'!$C$15=$F$191,SUM(D216:F216))))</f>
        <v>0</v>
      </c>
      <c r="J216" s="51" t="str">
        <f t="shared" si="15"/>
        <v>N/A</v>
      </c>
      <c r="K216" s="51" t="str">
        <f t="shared" si="16"/>
        <v>N/A</v>
      </c>
    </row>
    <row r="217" spans="1:11" ht="13.5" hidden="1" thickBot="1" x14ac:dyDescent="0.25">
      <c r="A217" s="36"/>
      <c r="B217" s="37"/>
      <c r="C217" s="39" t="s">
        <v>618</v>
      </c>
      <c r="D217" s="2">
        <f>COUNTIFS('Target Maturity Assessment'!$A$3:$A$368,$A$83,'Target Maturity Assessment'!$B$3:$B$368,$B210,'Target Maturity Assessment'!$C$3:$C$368,$C217,'Target Maturity Assessment'!$D$3:$D$368,D$67,'Target Maturity Assessment'!$G$3:$G$368,$B$190)</f>
        <v>0</v>
      </c>
      <c r="E217" s="2">
        <f>COUNTIFS('Target Maturity Assessment'!$A$3:$A$368,$A$83,'Target Maturity Assessment'!$B$3:$B$368,$B210,'Target Maturity Assessment'!$C$3:$C$368,$C217,'Target Maturity Assessment'!$D$3:$D$368,E$67,'Target Maturity Assessment'!$G$3:$G$368,$B$190)</f>
        <v>0</v>
      </c>
      <c r="F217" s="2">
        <f>COUNTIFS('Target Maturity Assessment'!$A$3:$A$368,$A$83,'Target Maturity Assessment'!$B$3:$B$368,$B210,'Target Maturity Assessment'!$C$3:$C$368,$C217,'Target Maturity Assessment'!$D$3:$D$368,F$67,'Target Maturity Assessment'!$G$3:$G$368,$B$190)</f>
        <v>0</v>
      </c>
      <c r="G217" s="2" t="b">
        <f>IF('Inherent Risk Assessment'!$C$15=$D$191,SUM(D217),IF('Inherent Risk Assessment'!$C$15=$E$191,SUM(D217:E217),IF('Inherent Risk Assessment'!$C$15=$F$191,SUM(D217:F217))))</f>
        <v>0</v>
      </c>
      <c r="J217" s="51" t="str">
        <f t="shared" si="15"/>
        <v>N/A</v>
      </c>
      <c r="K217" s="51" t="str">
        <f t="shared" si="16"/>
        <v>N/A</v>
      </c>
    </row>
    <row r="218" spans="1:11" ht="13.5" hidden="1" thickBot="1" x14ac:dyDescent="0.25">
      <c r="A218" s="36"/>
      <c r="B218" s="35" t="s">
        <v>621</v>
      </c>
      <c r="C218" s="33" t="s">
        <v>622</v>
      </c>
      <c r="D218" s="2">
        <f>COUNTIFS('Target Maturity Assessment'!$A$3:$A$368,$A$83,'Target Maturity Assessment'!$B$3:$B$368,$B218,'Target Maturity Assessment'!$C$3:$C$368,$C218,'Target Maturity Assessment'!$D$3:$D$368,D$67,'Target Maturity Assessment'!$G$3:$G$368,$B$190)</f>
        <v>0</v>
      </c>
      <c r="E218" s="2">
        <f>COUNTIFS('Target Maturity Assessment'!$A$3:$A$368,$A$83,'Target Maturity Assessment'!$B$3:$B$368,$B218,'Target Maturity Assessment'!$C$3:$C$368,$C218,'Target Maturity Assessment'!$D$3:$D$368,E$67,'Target Maturity Assessment'!$G$3:$G$368,$B$190)</f>
        <v>0</v>
      </c>
      <c r="F218" s="2">
        <f>COUNTIFS('Target Maturity Assessment'!$A$3:$A$368,$A$83,'Target Maturity Assessment'!$B$3:$B$368,$B218,'Target Maturity Assessment'!$C$3:$C$368,$C218,'Target Maturity Assessment'!$D$3:$D$368,F$67,'Target Maturity Assessment'!$G$3:$G$368,$B$190)</f>
        <v>0</v>
      </c>
      <c r="G218" s="2" t="b">
        <f>IF('Inherent Risk Assessment'!$C$15=$D$191,SUM(D218),IF('Inherent Risk Assessment'!$C$15=$E$191,SUM(D218:E218),IF('Inherent Risk Assessment'!$C$15=$F$191,SUM(D218:F218))))</f>
        <v>0</v>
      </c>
      <c r="J218" s="51" t="str">
        <f t="shared" si="15"/>
        <v>N/A</v>
      </c>
      <c r="K218" s="51" t="str">
        <f t="shared" si="16"/>
        <v>N/A</v>
      </c>
    </row>
    <row r="219" spans="1:11" ht="13.5" hidden="1" thickBot="1" x14ac:dyDescent="0.25">
      <c r="A219" s="36"/>
      <c r="B219" s="36"/>
      <c r="C219" s="34" t="s">
        <v>643</v>
      </c>
      <c r="D219" s="2">
        <f>COUNTIFS('Target Maturity Assessment'!$A$3:$A$368,$A$83,'Target Maturity Assessment'!$B$3:$B$368,$B218,'Target Maturity Assessment'!$C$3:$C$368,$C219,'Target Maturity Assessment'!$D$3:$D$368,D$67,'Target Maturity Assessment'!$G$3:$G$368,$B$190)</f>
        <v>0</v>
      </c>
      <c r="E219" s="2">
        <f>COUNTIFS('Target Maturity Assessment'!$A$3:$A$368,$A$83,'Target Maturity Assessment'!$B$3:$B$368,$B218,'Target Maturity Assessment'!$C$3:$C$368,$C219,'Target Maturity Assessment'!$D$3:$D$368,E$67,'Target Maturity Assessment'!$G$3:$G$368,$B$190)</f>
        <v>0</v>
      </c>
      <c r="F219" s="2">
        <f>COUNTIFS('Target Maturity Assessment'!$A$3:$A$368,$A$83,'Target Maturity Assessment'!$B$3:$B$368,$B218,'Target Maturity Assessment'!$C$3:$C$368,$C219,'Target Maturity Assessment'!$D$3:$D$368,F$67,'Target Maturity Assessment'!$G$3:$G$368,$B$190)</f>
        <v>0</v>
      </c>
      <c r="G219" s="2" t="b">
        <f>IF('Inherent Risk Assessment'!$C$15=$D$191,SUM(D219),IF('Inherent Risk Assessment'!$C$15=$E$191,SUM(D219:E219),IF('Inherent Risk Assessment'!$C$15=$F$191,SUM(D219:F219))))</f>
        <v>0</v>
      </c>
      <c r="J219" s="51" t="str">
        <f t="shared" si="15"/>
        <v>N/A</v>
      </c>
      <c r="K219" s="51" t="str">
        <f t="shared" si="16"/>
        <v>N/A</v>
      </c>
    </row>
    <row r="220" spans="1:11" ht="13.5" hidden="1" thickBot="1" x14ac:dyDescent="0.25">
      <c r="A220" s="36"/>
      <c r="B220" s="37"/>
      <c r="C220" s="39" t="s">
        <v>656</v>
      </c>
      <c r="D220" s="2">
        <f>COUNTIFS('Target Maturity Assessment'!$A$3:$A$368,$A$83,'Target Maturity Assessment'!$B$3:$B$368,$B218,'Target Maturity Assessment'!$C$3:$C$368,$C220,'Target Maturity Assessment'!$D$3:$D$368,D$67,'Target Maturity Assessment'!$G$3:$G$368,$B$190)</f>
        <v>0</v>
      </c>
      <c r="E220" s="2">
        <f>COUNTIFS('Target Maturity Assessment'!$A$3:$A$368,$A$83,'Target Maturity Assessment'!$B$3:$B$368,$B218,'Target Maturity Assessment'!$C$3:$C$368,$C220,'Target Maturity Assessment'!$D$3:$D$368,E$67,'Target Maturity Assessment'!$G$3:$G$368,$B$190)</f>
        <v>0</v>
      </c>
      <c r="F220" s="2">
        <f>COUNTIFS('Target Maturity Assessment'!$A$3:$A$368,$A$83,'Target Maturity Assessment'!$B$3:$B$368,$B218,'Target Maturity Assessment'!$C$3:$C$368,$C220,'Target Maturity Assessment'!$D$3:$D$368,F$67,'Target Maturity Assessment'!$G$3:$G$368,$B$190)</f>
        <v>0</v>
      </c>
      <c r="G220" s="2" t="b">
        <f>IF('Inherent Risk Assessment'!$C$15=$D$191,SUM(D220),IF('Inherent Risk Assessment'!$C$15=$E$191,SUM(D220:E220),IF('Inherent Risk Assessment'!$C$15=$F$191,SUM(D220:F220))))</f>
        <v>0</v>
      </c>
      <c r="J220" s="51" t="str">
        <f t="shared" si="15"/>
        <v>N/A</v>
      </c>
      <c r="K220" s="51" t="str">
        <f t="shared" si="16"/>
        <v>N/A</v>
      </c>
    </row>
    <row r="221" spans="1:11" ht="13.5" hidden="1" thickBot="1" x14ac:dyDescent="0.25">
      <c r="A221" s="36"/>
      <c r="B221" s="40" t="s">
        <v>659</v>
      </c>
      <c r="C221" s="41" t="s">
        <v>660</v>
      </c>
      <c r="D221" s="2">
        <f>COUNTIFS('Target Maturity Assessment'!$A$3:$A$368,$A$83,'Target Maturity Assessment'!$B$3:$B$368,$B221,'Target Maturity Assessment'!$C$3:$C$368,$C221,'Target Maturity Assessment'!$D$3:$D$368,D$67,'Target Maturity Assessment'!$G$3:$G$368,$B$190)</f>
        <v>0</v>
      </c>
      <c r="E221" s="2">
        <f>COUNTIFS('Target Maturity Assessment'!$A$3:$A$368,$A$83,'Target Maturity Assessment'!$B$3:$B$368,$B221,'Target Maturity Assessment'!$C$3:$C$368,$C221,'Target Maturity Assessment'!$D$3:$D$368,E$67,'Target Maturity Assessment'!$G$3:$G$368,$B$190)</f>
        <v>0</v>
      </c>
      <c r="F221" s="2">
        <f>COUNTIFS('Target Maturity Assessment'!$A$3:$A$368,$A$83,'Target Maturity Assessment'!$B$3:$B$368,$B221,'Target Maturity Assessment'!$C$3:$C$368,$C221,'Target Maturity Assessment'!$D$3:$D$368,F$67,'Target Maturity Assessment'!$G$3:$G$368,$B$190)</f>
        <v>0</v>
      </c>
      <c r="G221" s="2" t="b">
        <f>IF('Inherent Risk Assessment'!$C$15=$D$191,SUM(D221),IF('Inherent Risk Assessment'!$C$15=$E$191,SUM(D221:E221),IF('Inherent Risk Assessment'!$C$15=$F$191,SUM(D221:F221))))</f>
        <v>0</v>
      </c>
      <c r="J221" s="51" t="str">
        <f t="shared" si="15"/>
        <v>N/A</v>
      </c>
      <c r="K221" s="51" t="str">
        <f t="shared" si="16"/>
        <v>N/A</v>
      </c>
    </row>
    <row r="222" spans="1:11" ht="13.5" hidden="1" thickBot="1" x14ac:dyDescent="0.25">
      <c r="A222" s="36"/>
      <c r="B222" s="35" t="s">
        <v>683</v>
      </c>
      <c r="C222" s="38" t="s">
        <v>684</v>
      </c>
      <c r="D222" s="2">
        <f>COUNTIFS('Target Maturity Assessment'!$A$3:$A$368,$A$83,'Target Maturity Assessment'!$B$3:$B$368,$B222,'Target Maturity Assessment'!$C$3:$C$368,$C222,'Target Maturity Assessment'!$D$3:$D$368,D$67,'Target Maturity Assessment'!$G$3:$G$368,$B$190)</f>
        <v>0</v>
      </c>
      <c r="E222" s="2">
        <f>COUNTIFS('Target Maturity Assessment'!$A$3:$A$368,$A$83,'Target Maturity Assessment'!$B$3:$B$368,$B222,'Target Maturity Assessment'!$C$3:$C$368,$C222,'Target Maturity Assessment'!$D$3:$D$368,E$67,'Target Maturity Assessment'!$G$3:$G$368,$B$190)</f>
        <v>0</v>
      </c>
      <c r="F222" s="2">
        <f>COUNTIFS('Target Maturity Assessment'!$A$3:$A$368,$A$83,'Target Maturity Assessment'!$B$3:$B$368,$B222,'Target Maturity Assessment'!$C$3:$C$368,$C222,'Target Maturity Assessment'!$D$3:$D$368,F$67,'Target Maturity Assessment'!$G$3:$G$368,$B$190)</f>
        <v>0</v>
      </c>
      <c r="G222" s="2" t="b">
        <f>IF('Inherent Risk Assessment'!$C$15=$D$191,SUM(D222),IF('Inherent Risk Assessment'!$C$15=$E$191,SUM(D222:E222),IF('Inherent Risk Assessment'!$C$15=$F$191,SUM(D222:F222))))</f>
        <v>0</v>
      </c>
      <c r="J222" s="51" t="str">
        <f t="shared" si="15"/>
        <v>N/A</v>
      </c>
      <c r="K222" s="51" t="str">
        <f t="shared" si="16"/>
        <v>N/A</v>
      </c>
    </row>
    <row r="223" spans="1:11" ht="13.5" hidden="1" thickBot="1" x14ac:dyDescent="0.25">
      <c r="A223" s="36"/>
      <c r="B223" s="37"/>
      <c r="C223" s="39" t="s">
        <v>699</v>
      </c>
      <c r="D223" s="2">
        <f>COUNTIFS('Target Maturity Assessment'!$A$3:$A$368,$A$83,'Target Maturity Assessment'!$B$3:$B$368,$B222,'Target Maturity Assessment'!$C$3:$C$368,$C223,'Target Maturity Assessment'!$D$3:$D$368,D$67,'Target Maturity Assessment'!$G$3:$G$368,$B$190)</f>
        <v>0</v>
      </c>
      <c r="E223" s="2">
        <f>COUNTIFS('Target Maturity Assessment'!$A$3:$A$368,$A$83,'Target Maturity Assessment'!$B$3:$B$368,$B222,'Target Maturity Assessment'!$C$3:$C$368,$C223,'Target Maturity Assessment'!$D$3:$D$368,E$67,'Target Maturity Assessment'!$G$3:$G$368,$B$190)</f>
        <v>0</v>
      </c>
      <c r="F223" s="2">
        <f>COUNTIFS('Target Maturity Assessment'!$A$3:$A$368,$A$83,'Target Maturity Assessment'!$B$3:$B$368,$B222,'Target Maturity Assessment'!$C$3:$C$368,$C223,'Target Maturity Assessment'!$D$3:$D$368,F$67,'Target Maturity Assessment'!$G$3:$G$368,$B$190)</f>
        <v>0</v>
      </c>
      <c r="G223" s="2" t="b">
        <f>IF('Inherent Risk Assessment'!$C$15=$D$191,SUM(D223),IF('Inherent Risk Assessment'!$C$15=$E$191,SUM(D223:E223),IF('Inherent Risk Assessment'!$C$15=$F$191,SUM(D223:F223))))</f>
        <v>0</v>
      </c>
      <c r="J223" s="51" t="str">
        <f t="shared" si="15"/>
        <v>N/A</v>
      </c>
      <c r="K223" s="51" t="str">
        <f t="shared" si="16"/>
        <v>N/A</v>
      </c>
    </row>
    <row r="224" spans="1:11" ht="13.5" hidden="1" thickBot="1" x14ac:dyDescent="0.25">
      <c r="A224" s="36"/>
      <c r="B224" s="35" t="s">
        <v>708</v>
      </c>
      <c r="C224" s="33" t="s">
        <v>709</v>
      </c>
      <c r="D224" s="2">
        <f>COUNTIFS('Target Maturity Assessment'!$A$3:$A$368,$A$83,'Target Maturity Assessment'!$B$3:$B$368,$B224,'Target Maturity Assessment'!$C$3:$C$368,$C224,'Target Maturity Assessment'!$D$3:$D$368,D$67,'Target Maturity Assessment'!$G$3:$G$368,$B$190)</f>
        <v>0</v>
      </c>
      <c r="E224" s="2">
        <f>COUNTIFS('Target Maturity Assessment'!$A$3:$A$368,$A$83,'Target Maturity Assessment'!$B$3:$B$368,$B224,'Target Maturity Assessment'!$C$3:$C$368,$C224,'Target Maturity Assessment'!$D$3:$D$368,E$67,'Target Maturity Assessment'!$G$3:$G$368,$B$190)</f>
        <v>0</v>
      </c>
      <c r="F224" s="2">
        <f>COUNTIFS('Target Maturity Assessment'!$A$3:$A$368,$A$83,'Target Maturity Assessment'!$B$3:$B$368,$B224,'Target Maturity Assessment'!$C$3:$C$368,$C224,'Target Maturity Assessment'!$D$3:$D$368,F$67,'Target Maturity Assessment'!$G$3:$G$368,$B$190)</f>
        <v>0</v>
      </c>
      <c r="G224" s="2" t="b">
        <f>IF('Inherent Risk Assessment'!$C$15=$D$191,SUM(D224),IF('Inherent Risk Assessment'!$C$15=$E$191,SUM(D224:E224),IF('Inherent Risk Assessment'!$C$15=$F$191,SUM(D224:F224))))</f>
        <v>0</v>
      </c>
      <c r="J224" s="51" t="str">
        <f t="shared" si="15"/>
        <v>N/A</v>
      </c>
      <c r="K224" s="51" t="str">
        <f t="shared" si="16"/>
        <v>N/A</v>
      </c>
    </row>
    <row r="225" spans="1:11" ht="13.5" hidden="1" thickBot="1" x14ac:dyDescent="0.25">
      <c r="A225" s="36"/>
      <c r="B225" s="36"/>
      <c r="C225" s="34" t="s">
        <v>722</v>
      </c>
      <c r="D225" s="2">
        <f>COUNTIFS('Target Maturity Assessment'!$A$3:$A$368,$A$83,'Target Maturity Assessment'!$B$3:$B$368,$B224,'Target Maturity Assessment'!$C$3:$C$368,$C225,'Target Maturity Assessment'!$D$3:$D$368,D$67,'Target Maturity Assessment'!$G$3:$G$368,$B$190)</f>
        <v>0</v>
      </c>
      <c r="E225" s="2">
        <f>COUNTIFS('Target Maturity Assessment'!$A$3:$A$368,$A$83,'Target Maturity Assessment'!$B$3:$B$368,$B224,'Target Maturity Assessment'!$C$3:$C$368,$C225,'Target Maturity Assessment'!$D$3:$D$368,E$67,'Target Maturity Assessment'!$G$3:$G$368,$B$190)</f>
        <v>0</v>
      </c>
      <c r="F225" s="2">
        <f>COUNTIFS('Target Maturity Assessment'!$A$3:$A$368,$A$83,'Target Maturity Assessment'!$B$3:$B$368,$B224,'Target Maturity Assessment'!$C$3:$C$368,$C225,'Target Maturity Assessment'!$D$3:$D$368,F$67,'Target Maturity Assessment'!$G$3:$G$368,$B$190)</f>
        <v>0</v>
      </c>
      <c r="G225" s="2" t="b">
        <f>IF('Inherent Risk Assessment'!$C$15=$D$191,SUM(D225),IF('Inherent Risk Assessment'!$C$15=$E$191,SUM(D225:E225),IF('Inherent Risk Assessment'!$C$15=$F$191,SUM(D225:F225))))</f>
        <v>0</v>
      </c>
      <c r="J225" s="51" t="str">
        <f t="shared" si="15"/>
        <v>N/A</v>
      </c>
      <c r="K225" s="51" t="str">
        <f t="shared" si="16"/>
        <v>N/A</v>
      </c>
    </row>
    <row r="226" spans="1:11" ht="13.5" hidden="1" thickBot="1" x14ac:dyDescent="0.25">
      <c r="A226" s="37"/>
      <c r="B226" s="37"/>
      <c r="C226" s="39" t="s">
        <v>725</v>
      </c>
      <c r="D226" s="2">
        <f>COUNTIFS('Target Maturity Assessment'!$A$3:$A$368,$A$83,'Target Maturity Assessment'!$B$3:$B$368,$B224,'Target Maturity Assessment'!$C$3:$C$368,$C226,'Target Maturity Assessment'!$D$3:$D$368,D$67,'Target Maturity Assessment'!$G$3:$G$368,$B$190)</f>
        <v>0</v>
      </c>
      <c r="E226" s="2">
        <f>COUNTIFS('Target Maturity Assessment'!$A$3:$A$368,$A$83,'Target Maturity Assessment'!$B$3:$B$368,$B224,'Target Maturity Assessment'!$C$3:$C$368,$C226,'Target Maturity Assessment'!$D$3:$D$368,E$67,'Target Maturity Assessment'!$G$3:$G$368,$B$190)</f>
        <v>0</v>
      </c>
      <c r="F226" s="2">
        <f>COUNTIFS('Target Maturity Assessment'!$A$3:$A$368,$A$83,'Target Maturity Assessment'!$B$3:$B$368,$B224,'Target Maturity Assessment'!$C$3:$C$368,$C226,'Target Maturity Assessment'!$D$3:$D$368,F$67,'Target Maturity Assessment'!$G$3:$G$368,$B$190)</f>
        <v>0</v>
      </c>
      <c r="G226" s="2" t="b">
        <f>IF('Inherent Risk Assessment'!$C$15=$D$191,SUM(D226),IF('Inherent Risk Assessment'!$C$15=$E$191,SUM(D226:E226),IF('Inherent Risk Assessment'!$C$15=$F$191,SUM(D226:F226))))</f>
        <v>0</v>
      </c>
      <c r="J226" s="51" t="str">
        <f t="shared" si="15"/>
        <v>N/A</v>
      </c>
      <c r="K226" s="51" t="str">
        <f t="shared" si="16"/>
        <v>N/A</v>
      </c>
    </row>
    <row r="227" spans="1:11" ht="13.5" hidden="1" thickBot="1" x14ac:dyDescent="0.25">
      <c r="A227" s="42" t="s">
        <v>730</v>
      </c>
      <c r="B227" s="43" t="s">
        <v>731</v>
      </c>
      <c r="C227" s="33" t="s">
        <v>732</v>
      </c>
      <c r="D227" s="2">
        <f>COUNTIFS('Target Maturity Assessment'!$A$3:$A$368,$A$103,'Target Maturity Assessment'!$B$3:$B$368,$B227,'Target Maturity Assessment'!$C$3:$C$368,$C227,'Target Maturity Assessment'!$D$3:$D$368,D$67,'Target Maturity Assessment'!$G$3:$G$368,$B$190)</f>
        <v>0</v>
      </c>
      <c r="E227" s="2">
        <f>COUNTIFS('Target Maturity Assessment'!$A$3:$A$368,$A$103,'Target Maturity Assessment'!$B$3:$B$368,$B227,'Target Maturity Assessment'!$C$3:$C$368,$C227,'Target Maturity Assessment'!$D$3:$D$368,E$67,'Target Maturity Assessment'!$G$3:$G$368,$B$190)</f>
        <v>0</v>
      </c>
      <c r="F227" s="2">
        <f>COUNTIFS('Target Maturity Assessment'!$A$3:$A$368,$A$103,'Target Maturity Assessment'!$B$3:$B$368,$B227,'Target Maturity Assessment'!$C$3:$C$368,$C227,'Target Maturity Assessment'!$D$3:$D$368,F$67,'Target Maturity Assessment'!$G$3:$G$368,$B$190)</f>
        <v>0</v>
      </c>
      <c r="G227" s="2" t="b">
        <f>IF('Inherent Risk Assessment'!$C$15=$D$191,SUM(D227),IF('Inherent Risk Assessment'!$C$15=$E$191,SUM(D227:E227),IF('Inherent Risk Assessment'!$C$15=$F$191,SUM(D227:F227))))</f>
        <v>0</v>
      </c>
      <c r="J227" s="51" t="str">
        <f t="shared" si="15"/>
        <v>N/A</v>
      </c>
      <c r="K227" s="51" t="str">
        <f t="shared" si="16"/>
        <v>N/A</v>
      </c>
    </row>
    <row r="228" spans="1:11" ht="13.5" hidden="1" thickBot="1" x14ac:dyDescent="0.25">
      <c r="A228" s="36"/>
      <c r="B228" s="37"/>
      <c r="C228" s="39" t="s">
        <v>739</v>
      </c>
      <c r="D228" s="2">
        <f>COUNTIFS('Target Maturity Assessment'!$A$3:$A$368,$A$103,'Target Maturity Assessment'!$B$3:$B$368,$B227,'Target Maturity Assessment'!$C$3:$C$368,$C228,'Target Maturity Assessment'!$D$3:$D$368,D$67,'Target Maturity Assessment'!$G$3:$G$368,$B$190)</f>
        <v>0</v>
      </c>
      <c r="E228" s="2">
        <f>COUNTIFS('Target Maturity Assessment'!$A$3:$A$368,$A$103,'Target Maturity Assessment'!$B$3:$B$368,$B227,'Target Maturity Assessment'!$C$3:$C$368,$C228,'Target Maturity Assessment'!$D$3:$D$368,E$67,'Target Maturity Assessment'!$G$3:$G$368,$B$190)</f>
        <v>0</v>
      </c>
      <c r="F228" s="2">
        <f>COUNTIFS('Target Maturity Assessment'!$A$3:$A$368,$A$103,'Target Maturity Assessment'!$B$3:$B$368,$B227,'Target Maturity Assessment'!$C$3:$C$368,$C228,'Target Maturity Assessment'!$D$3:$D$368,F$67,'Target Maturity Assessment'!$G$3:$G$368,$B$190)</f>
        <v>0</v>
      </c>
      <c r="G228" s="2" t="b">
        <f>IF('Inherent Risk Assessment'!$C$15=$D$191,SUM(D228),IF('Inherent Risk Assessment'!$C$15=$E$191,SUM(D228:E228),IF('Inherent Risk Assessment'!$C$15=$F$191,SUM(D228:F228))))</f>
        <v>0</v>
      </c>
      <c r="J228" s="51" t="str">
        <f t="shared" si="15"/>
        <v>N/A</v>
      </c>
      <c r="K228" s="51" t="str">
        <f t="shared" si="16"/>
        <v>N/A</v>
      </c>
    </row>
    <row r="229" spans="1:11" ht="13.5" hidden="1" thickBot="1" x14ac:dyDescent="0.25">
      <c r="A229" s="36"/>
      <c r="B229" s="35" t="s">
        <v>752</v>
      </c>
      <c r="C229" s="33" t="s">
        <v>753</v>
      </c>
      <c r="D229" s="2">
        <f>COUNTIFS('Target Maturity Assessment'!$A$3:$A$368,$A$103,'Target Maturity Assessment'!$B$3:$B$368,$B229,'Target Maturity Assessment'!$C$3:$C$368,$C229,'Target Maturity Assessment'!$D$3:$D$368,D$67,'Target Maturity Assessment'!$G$3:$G$368,$B$190)</f>
        <v>0</v>
      </c>
      <c r="E229" s="2">
        <f>COUNTIFS('Target Maturity Assessment'!$A$3:$A$368,$A$103,'Target Maturity Assessment'!$B$3:$B$368,$B229,'Target Maturity Assessment'!$C$3:$C$368,$C229,'Target Maturity Assessment'!$D$3:$D$368,E$67,'Target Maturity Assessment'!$G$3:$G$368,$B$190)</f>
        <v>0</v>
      </c>
      <c r="F229" s="2">
        <f>COUNTIFS('Target Maturity Assessment'!$A$3:$A$368,$A$103,'Target Maturity Assessment'!$B$3:$B$368,$B229,'Target Maturity Assessment'!$C$3:$C$368,$C229,'Target Maturity Assessment'!$D$3:$D$368,F$67,'Target Maturity Assessment'!$G$3:$G$368,$B$190)</f>
        <v>0</v>
      </c>
      <c r="G229" s="2" t="b">
        <f>IF('Inherent Risk Assessment'!$C$15=$D$191,SUM(D229),IF('Inherent Risk Assessment'!$C$15=$E$191,SUM(D229:E229),IF('Inherent Risk Assessment'!$C$15=$F$191,SUM(D229:F229))))</f>
        <v>0</v>
      </c>
      <c r="J229" s="51" t="str">
        <f t="shared" si="15"/>
        <v>N/A</v>
      </c>
      <c r="K229" s="51" t="str">
        <f t="shared" si="16"/>
        <v>N/A</v>
      </c>
    </row>
    <row r="230" spans="1:11" ht="13.5" hidden="1" thickBot="1" x14ac:dyDescent="0.25">
      <c r="A230" s="36"/>
      <c r="B230" s="36"/>
      <c r="C230" s="34" t="s">
        <v>772</v>
      </c>
      <c r="D230" s="2">
        <f>COUNTIFS('Target Maturity Assessment'!$A$3:$A$368,$A$103,'Target Maturity Assessment'!$B$3:$B$368,$B229,'Target Maturity Assessment'!$C$3:$C$368,$C230,'Target Maturity Assessment'!$D$3:$D$368,D$67,'Target Maturity Assessment'!$G$3:$G$368,$B$190)</f>
        <v>0</v>
      </c>
      <c r="E230" s="2">
        <f>COUNTIFS('Target Maturity Assessment'!$A$3:$A$368,$A$103,'Target Maturity Assessment'!$B$3:$B$368,$B229,'Target Maturity Assessment'!$C$3:$C$368,$C230,'Target Maturity Assessment'!$D$3:$D$368,E$67,'Target Maturity Assessment'!$G$3:$G$368,$B$190)</f>
        <v>0</v>
      </c>
      <c r="F230" s="2">
        <f>COUNTIFS('Target Maturity Assessment'!$A$3:$A$368,$A$103,'Target Maturity Assessment'!$B$3:$B$368,$B229,'Target Maturity Assessment'!$C$3:$C$368,$C230,'Target Maturity Assessment'!$D$3:$D$368,F$67,'Target Maturity Assessment'!$G$3:$G$368,$B$190)</f>
        <v>0</v>
      </c>
      <c r="G230" s="2" t="b">
        <f>IF('Inherent Risk Assessment'!$C$15=$D$191,SUM(D230),IF('Inherent Risk Assessment'!$C$15=$E$191,SUM(D230:E230),IF('Inherent Risk Assessment'!$C$15=$F$191,SUM(D230:F230))))</f>
        <v>0</v>
      </c>
      <c r="J230" s="51" t="str">
        <f t="shared" si="15"/>
        <v>N/A</v>
      </c>
      <c r="K230" s="51" t="str">
        <f t="shared" si="16"/>
        <v>N/A</v>
      </c>
    </row>
    <row r="231" spans="1:11" ht="13.5" hidden="1" thickBot="1" x14ac:dyDescent="0.25">
      <c r="A231" s="36"/>
      <c r="B231" s="37"/>
      <c r="C231" s="39" t="s">
        <v>785</v>
      </c>
      <c r="D231" s="2">
        <f>COUNTIFS('Target Maturity Assessment'!$A$3:$A$368,$A$103,'Target Maturity Assessment'!$B$3:$B$368,$B229,'Target Maturity Assessment'!$C$3:$C$368,$C231,'Target Maturity Assessment'!$D$3:$D$368,D$67,'Target Maturity Assessment'!$G$3:$G$368,$B$190)</f>
        <v>0</v>
      </c>
      <c r="E231" s="2">
        <f>COUNTIFS('Target Maturity Assessment'!$A$3:$A$368,$A$103,'Target Maturity Assessment'!$B$3:$B$368,$B229,'Target Maturity Assessment'!$C$3:$C$368,$C231,'Target Maturity Assessment'!$D$3:$D$368,E$67,'Target Maturity Assessment'!$G$3:$G$368,$B$190)</f>
        <v>0</v>
      </c>
      <c r="F231" s="2">
        <f>COUNTIFS('Target Maturity Assessment'!$A$3:$A$368,$A$103,'Target Maturity Assessment'!$B$3:$B$368,$B229,'Target Maturity Assessment'!$C$3:$C$368,$C231,'Target Maturity Assessment'!$D$3:$D$368,F$67,'Target Maturity Assessment'!$G$3:$G$368,$B$190)</f>
        <v>0</v>
      </c>
      <c r="G231" s="2" t="b">
        <f>IF('Inherent Risk Assessment'!$C$15=$D$191,SUM(D231),IF('Inherent Risk Assessment'!$C$15=$E$191,SUM(D231:E231),IF('Inherent Risk Assessment'!$C$15=$F$191,SUM(D231:F231))))</f>
        <v>0</v>
      </c>
      <c r="J231" s="51" t="str">
        <f t="shared" si="15"/>
        <v>N/A</v>
      </c>
      <c r="K231" s="51" t="str">
        <f t="shared" si="16"/>
        <v>N/A</v>
      </c>
    </row>
    <row r="232" spans="1:11" ht="13.5" hidden="1" thickBot="1" x14ac:dyDescent="0.25">
      <c r="A232" s="36"/>
      <c r="B232" s="35" t="s">
        <v>800</v>
      </c>
      <c r="C232" s="33" t="s">
        <v>801</v>
      </c>
      <c r="D232" s="2">
        <f>COUNTIFS('Target Maturity Assessment'!$A$3:$A$368,$A$103,'Target Maturity Assessment'!$B$3:$B$368,$B232,'Target Maturity Assessment'!$C$3:$C$368,$C232,'Target Maturity Assessment'!$D$3:$D$368,D$67,'Target Maturity Assessment'!$G$3:$G$368,$B$190)</f>
        <v>0</v>
      </c>
      <c r="E232" s="2">
        <f>COUNTIFS('Target Maturity Assessment'!$A$3:$A$368,$A$103,'Target Maturity Assessment'!$B$3:$B$368,$B232,'Target Maturity Assessment'!$C$3:$C$368,$C232,'Target Maturity Assessment'!$D$3:$D$368,E$67,'Target Maturity Assessment'!$G$3:$G$368,$B$190)</f>
        <v>0</v>
      </c>
      <c r="F232" s="2">
        <f>COUNTIFS('Target Maturity Assessment'!$A$3:$A$368,$A$103,'Target Maturity Assessment'!$B$3:$B$368,$B232,'Target Maturity Assessment'!$C$3:$C$368,$C232,'Target Maturity Assessment'!$D$3:$D$368,F$67,'Target Maturity Assessment'!$G$3:$G$368,$B$190)</f>
        <v>0</v>
      </c>
      <c r="G232" s="2" t="b">
        <f>IF('Inherent Risk Assessment'!$C$15=$D$191,SUM(D232),IF('Inherent Risk Assessment'!$C$15=$E$191,SUM(D232:E232),IF('Inherent Risk Assessment'!$C$15=$F$191,SUM(D232:F232))))</f>
        <v>0</v>
      </c>
      <c r="J232" s="51" t="str">
        <f t="shared" si="15"/>
        <v>N/A</v>
      </c>
      <c r="K232" s="51" t="str">
        <f t="shared" si="16"/>
        <v>N/A</v>
      </c>
    </row>
    <row r="233" spans="1:11" ht="13.5" hidden="1" thickBot="1" x14ac:dyDescent="0.25">
      <c r="A233" s="36"/>
      <c r="B233" s="37"/>
      <c r="C233" s="39" t="s">
        <v>816</v>
      </c>
      <c r="D233" s="2">
        <f>COUNTIFS('Target Maturity Assessment'!$A$3:$A$368,$A$103,'Target Maturity Assessment'!$B$3:$B$368,$B232,'Target Maturity Assessment'!$C$3:$C$368,$C233,'Target Maturity Assessment'!$D$3:$D$368,D$67,'Target Maturity Assessment'!$G$3:$G$368,$B$190)</f>
        <v>0</v>
      </c>
      <c r="E233" s="2">
        <f>COUNTIFS('Target Maturity Assessment'!$A$3:$A$368,$A$103,'Target Maturity Assessment'!$B$3:$B$368,$B232,'Target Maturity Assessment'!$C$3:$C$368,$C233,'Target Maturity Assessment'!$D$3:$D$368,E$67,'Target Maturity Assessment'!$G$3:$G$368,$B$190)</f>
        <v>0</v>
      </c>
      <c r="F233" s="2">
        <f>COUNTIFS('Target Maturity Assessment'!$A$3:$A$368,$A$103,'Target Maturity Assessment'!$B$3:$B$368,$B232,'Target Maturity Assessment'!$C$3:$C$368,$C233,'Target Maturity Assessment'!$D$3:$D$368,F$67,'Target Maturity Assessment'!$G$3:$G$368,$B$190)</f>
        <v>0</v>
      </c>
      <c r="G233" s="2" t="b">
        <f>IF('Inherent Risk Assessment'!$C$15=$D$191,SUM(D233),IF('Inherent Risk Assessment'!$C$15=$E$191,SUM(D233:E233),IF('Inherent Risk Assessment'!$C$15=$F$191,SUM(D233:F233))))</f>
        <v>0</v>
      </c>
      <c r="J233" s="51" t="str">
        <f t="shared" si="15"/>
        <v>N/A</v>
      </c>
      <c r="K233" s="51" t="str">
        <f t="shared" si="16"/>
        <v>N/A</v>
      </c>
    </row>
    <row r="234" spans="1:11" ht="13.5" hidden="1" thickBot="1" x14ac:dyDescent="0.25">
      <c r="A234" s="36"/>
      <c r="B234" s="35" t="s">
        <v>843</v>
      </c>
      <c r="C234" s="33" t="s">
        <v>844</v>
      </c>
      <c r="D234" s="2">
        <f>COUNTIFS('Target Maturity Assessment'!$A$3:$A$368,$A$103,'Target Maturity Assessment'!$B$3:$B$368,$B$234,'Target Maturity Assessment'!$C$3:$C$368,$C234,'Target Maturity Assessment'!$D$3:$D$368,D$67,'Target Maturity Assessment'!$G$3:$G$368,$B$190)</f>
        <v>0</v>
      </c>
      <c r="E234" s="2">
        <f>COUNTIFS('Target Maturity Assessment'!$A$3:$A$368,$A$103,'Target Maturity Assessment'!$B$3:$B$368,$B$234,'Target Maturity Assessment'!$C$3:$C$368,$C234,'Target Maturity Assessment'!$D$3:$D$368,E$67,'Target Maturity Assessment'!$G$3:$G$368,$B$190)</f>
        <v>0</v>
      </c>
      <c r="F234" s="2">
        <f>COUNTIFS('Target Maturity Assessment'!$A$3:$A$368,$A$103,'Target Maturity Assessment'!$B$3:$B$368,$B$234,'Target Maturity Assessment'!$C$3:$C$368,$C234,'Target Maturity Assessment'!$D$3:$D$368,F$67,'Target Maturity Assessment'!$G$3:$G$368,$B$190)</f>
        <v>0</v>
      </c>
      <c r="G234" s="2" t="b">
        <f>IF('Inherent Risk Assessment'!$C$15=$D$191,SUM(D234),IF('Inherent Risk Assessment'!$C$15=$E$191,SUM(D234:E234),IF('Inherent Risk Assessment'!$C$15=$F$191,SUM(D234:F234))))</f>
        <v>0</v>
      </c>
      <c r="J234" s="51" t="str">
        <f t="shared" si="15"/>
        <v>N/A</v>
      </c>
      <c r="K234" s="51" t="str">
        <f t="shared" si="16"/>
        <v>N/A</v>
      </c>
    </row>
    <row r="235" spans="1:11" ht="13.5" hidden="1" thickBot="1" x14ac:dyDescent="0.25">
      <c r="A235" s="42" t="s">
        <v>863</v>
      </c>
      <c r="B235" s="35" t="s">
        <v>864</v>
      </c>
      <c r="C235" s="33" t="s">
        <v>865</v>
      </c>
      <c r="D235" s="2">
        <f>COUNTIFS('Target Maturity Assessment'!$A$3:$A$368,$A$111,'Target Maturity Assessment'!$B$3:$B$368,$B235,'Target Maturity Assessment'!$C$3:$C$368,$C235,'Target Maturity Assessment'!$D$3:$D$368,D$67,'Target Maturity Assessment'!$G$3:$G$368,$B$190)</f>
        <v>0</v>
      </c>
      <c r="E235" s="2">
        <f>COUNTIFS('Target Maturity Assessment'!$A$3:$A$368,$A$111,'Target Maturity Assessment'!$B$3:$B$368,$B235,'Target Maturity Assessment'!$C$3:$C$368,$C235,'Target Maturity Assessment'!$D$3:$D$368,E$67,'Target Maturity Assessment'!$G$3:$G$368,$B$190)</f>
        <v>0</v>
      </c>
      <c r="F235" s="2">
        <f>COUNTIFS('Target Maturity Assessment'!$A$3:$A$368,$A$111,'Target Maturity Assessment'!$B$3:$B$368,$B235,'Target Maturity Assessment'!$C$3:$C$368,$C235,'Target Maturity Assessment'!$D$3:$D$368,F$67,'Target Maturity Assessment'!$G$3:$G$368,$B$190)</f>
        <v>0</v>
      </c>
      <c r="G235" s="2" t="b">
        <f>IF('Inherent Risk Assessment'!$C$15=$D$191,SUM(D235),IF('Inherent Risk Assessment'!$C$15=$E$191,SUM(D235:E235),IF('Inherent Risk Assessment'!$C$15=$F$191,SUM(D235:F235))))</f>
        <v>0</v>
      </c>
      <c r="J235" s="51" t="str">
        <f t="shared" si="15"/>
        <v>N/A</v>
      </c>
      <c r="K235" s="51" t="str">
        <f t="shared" si="16"/>
        <v>N/A</v>
      </c>
    </row>
    <row r="236" spans="1:11" ht="13.5" hidden="1" thickBot="1" x14ac:dyDescent="0.25">
      <c r="A236" s="36"/>
      <c r="B236" s="36"/>
      <c r="C236" s="34" t="s">
        <v>890</v>
      </c>
      <c r="D236" s="2">
        <f>COUNTIFS('Target Maturity Assessment'!$A$3:$A$368,$A$111,'Target Maturity Assessment'!$B$3:$B$368,$B235,'Target Maturity Assessment'!$C$3:$C$368,$C236,'Target Maturity Assessment'!$D$3:$D$368,D$67,'Target Maturity Assessment'!$G$3:$G$368,$B$190)</f>
        <v>0</v>
      </c>
      <c r="E236" s="2">
        <f>COUNTIFS('Target Maturity Assessment'!$A$3:$A$368,$A$111,'Target Maturity Assessment'!$B$3:$B$368,$B235,'Target Maturity Assessment'!$C$3:$C$368,$C236,'Target Maturity Assessment'!$D$3:$D$368,E$67,'Target Maturity Assessment'!$G$3:$G$368,$B$190)</f>
        <v>0</v>
      </c>
      <c r="F236" s="2">
        <f>COUNTIFS('Target Maturity Assessment'!$A$3:$A$368,$A$111,'Target Maturity Assessment'!$B$3:$B$368,$B235,'Target Maturity Assessment'!$C$3:$C$368,$C236,'Target Maturity Assessment'!$D$3:$D$368,F$67,'Target Maturity Assessment'!$G$3:$G$368,$B$190)</f>
        <v>0</v>
      </c>
      <c r="G236" s="2" t="b">
        <f>IF('Inherent Risk Assessment'!$C$15=$D$191,SUM(D236),IF('Inherent Risk Assessment'!$C$15=$E$191,SUM(D236:E236),IF('Inherent Risk Assessment'!$C$15=$F$191,SUM(D236:F236))))</f>
        <v>0</v>
      </c>
      <c r="J236" s="51" t="str">
        <f t="shared" si="15"/>
        <v>N/A</v>
      </c>
      <c r="K236" s="51" t="str">
        <f t="shared" si="16"/>
        <v>N/A</v>
      </c>
    </row>
    <row r="237" spans="1:11" ht="13.5" hidden="1" thickBot="1" x14ac:dyDescent="0.25">
      <c r="A237" s="36"/>
      <c r="B237" s="37"/>
      <c r="C237" s="39" t="s">
        <v>917</v>
      </c>
      <c r="D237" s="2">
        <f>COUNTIFS('Target Maturity Assessment'!$A$3:$A$368,$A$111,'Target Maturity Assessment'!$B$3:$B$368,$B235,'Target Maturity Assessment'!$C$3:$C$368,$C237,'Target Maturity Assessment'!$D$3:$D$368,D$67,'Target Maturity Assessment'!$G$3:$G$368,$B$190)</f>
        <v>0</v>
      </c>
      <c r="E237" s="2">
        <f>COUNTIFS('Target Maturity Assessment'!$A$3:$A$368,$A$111,'Target Maturity Assessment'!$B$3:$B$368,$B235,'Target Maturity Assessment'!$C$3:$C$368,$C237,'Target Maturity Assessment'!$D$3:$D$368,E$67,'Target Maturity Assessment'!$G$3:$G$368,$B$190)</f>
        <v>0</v>
      </c>
      <c r="F237" s="2">
        <f>COUNTIFS('Target Maturity Assessment'!$A$3:$A$368,$A$111,'Target Maturity Assessment'!$B$3:$B$368,$B235,'Target Maturity Assessment'!$C$3:$C$368,$C237,'Target Maturity Assessment'!$D$3:$D$368,F$67,'Target Maturity Assessment'!$G$3:$G$368,$B$190)</f>
        <v>0</v>
      </c>
      <c r="G237" s="2" t="b">
        <f>IF('Inherent Risk Assessment'!$C$15=$D$191,SUM(D237),IF('Inherent Risk Assessment'!$C$15=$E$191,SUM(D237:E237),IF('Inherent Risk Assessment'!$C$15=$F$191,SUM(D237:F237))))</f>
        <v>0</v>
      </c>
      <c r="J237" s="51" t="str">
        <f t="shared" si="15"/>
        <v>N/A</v>
      </c>
      <c r="K237" s="51" t="str">
        <f t="shared" si="16"/>
        <v>N/A</v>
      </c>
    </row>
    <row r="238" spans="1:11" ht="13.5" hidden="1" thickBot="1" x14ac:dyDescent="0.25">
      <c r="A238" s="36"/>
      <c r="B238" s="35" t="s">
        <v>922</v>
      </c>
      <c r="C238" s="33" t="s">
        <v>923</v>
      </c>
      <c r="D238" s="2">
        <f>COUNTIFS('Target Maturity Assessment'!$A$3:$A$368,$A$111,'Target Maturity Assessment'!$B$3:$B$368,$B238,'Target Maturity Assessment'!$C$3:$C$368,$C238,'Target Maturity Assessment'!$D$3:$D$368,D$67,'Target Maturity Assessment'!$G$3:$G$368,$B$190)</f>
        <v>0</v>
      </c>
      <c r="E238" s="2">
        <f>COUNTIFS('Target Maturity Assessment'!$A$3:$A$368,$A$111,'Target Maturity Assessment'!$B$3:$B$368,$B238,'Target Maturity Assessment'!$C$3:$C$368,$C238,'Target Maturity Assessment'!$D$3:$D$368,E$67,'Target Maturity Assessment'!$G$3:$G$368,$B$190)</f>
        <v>0</v>
      </c>
      <c r="F238" s="2">
        <f>COUNTIFS('Target Maturity Assessment'!$A$3:$A$368,$A$111,'Target Maturity Assessment'!$B$3:$B$368,$B238,'Target Maturity Assessment'!$C$3:$C$368,$C238,'Target Maturity Assessment'!$D$3:$D$368,F$67,'Target Maturity Assessment'!$G$3:$G$368,$B$190)</f>
        <v>0</v>
      </c>
      <c r="G238" s="2" t="b">
        <f>IF('Inherent Risk Assessment'!$C$15=$D$191,SUM(D238),IF('Inherent Risk Assessment'!$C$15=$E$191,SUM(D238:E238),IF('Inherent Risk Assessment'!$C$15=$F$191,SUM(D238:F238))))</f>
        <v>0</v>
      </c>
      <c r="J238" s="51" t="str">
        <f t="shared" si="15"/>
        <v>N/A</v>
      </c>
      <c r="K238" s="51" t="str">
        <f t="shared" si="16"/>
        <v>N/A</v>
      </c>
    </row>
    <row r="239" spans="1:11" ht="13.5" hidden="1" thickBot="1" x14ac:dyDescent="0.25">
      <c r="A239" s="36"/>
      <c r="B239" s="36"/>
      <c r="C239" s="34" t="s">
        <v>928</v>
      </c>
      <c r="D239" s="2">
        <f>COUNTIFS('Target Maturity Assessment'!$A$3:$A$368,$A$111,'Target Maturity Assessment'!$B$3:$B$368,$B238,'Target Maturity Assessment'!$C$3:$C$368,$C239,'Target Maturity Assessment'!$D$3:$D$368,D$67,'Target Maturity Assessment'!$G$3:$G$368,$B$190)</f>
        <v>0</v>
      </c>
      <c r="E239" s="2">
        <f>COUNTIFS('Target Maturity Assessment'!$A$3:$A$368,$A$111,'Target Maturity Assessment'!$B$3:$B$368,$B238,'Target Maturity Assessment'!$C$3:$C$368,$C239,'Target Maturity Assessment'!$D$3:$D$368,E$67,'Target Maturity Assessment'!$G$3:$G$368,$B$190)</f>
        <v>0</v>
      </c>
      <c r="F239" s="2">
        <f>COUNTIFS('Target Maturity Assessment'!$A$3:$A$368,$A$111,'Target Maturity Assessment'!$B$3:$B$368,$B238,'Target Maturity Assessment'!$C$3:$C$368,$C239,'Target Maturity Assessment'!$D$3:$D$368,F$67,'Target Maturity Assessment'!$G$3:$G$368,$B$190)</f>
        <v>0</v>
      </c>
      <c r="G239" s="2" t="b">
        <f>IF('Inherent Risk Assessment'!$C$15=$D$191,SUM(D239),IF('Inherent Risk Assessment'!$C$15=$E$191,SUM(D239:E239),IF('Inherent Risk Assessment'!$C$15=$F$191,SUM(D239:F239))))</f>
        <v>0</v>
      </c>
      <c r="J239" s="51" t="str">
        <f t="shared" si="15"/>
        <v>N/A</v>
      </c>
      <c r="K239" s="51" t="str">
        <f t="shared" si="16"/>
        <v>N/A</v>
      </c>
    </row>
    <row r="240" spans="1:11" ht="13.5" hidden="1" thickBot="1" x14ac:dyDescent="0.25">
      <c r="A240" s="36"/>
      <c r="B240" s="37"/>
      <c r="C240" s="39" t="s">
        <v>939</v>
      </c>
      <c r="D240" s="2">
        <f>COUNTIFS('Target Maturity Assessment'!$A$3:$A$368,$A$111,'Target Maturity Assessment'!$B$3:$B$368,$B238,'Target Maturity Assessment'!$C$3:$C$368,$C240,'Target Maturity Assessment'!$D$3:$D$368,D$67,'Target Maturity Assessment'!$G$3:$G$368,$B$190)</f>
        <v>0</v>
      </c>
      <c r="E240" s="2">
        <f>COUNTIFS('Target Maturity Assessment'!$A$3:$A$368,$A$111,'Target Maturity Assessment'!$B$3:$B$368,$B238,'Target Maturity Assessment'!$C$3:$C$368,$C240,'Target Maturity Assessment'!$D$3:$D$368,E$67,'Target Maturity Assessment'!$G$3:$G$368,$B$190)</f>
        <v>0</v>
      </c>
      <c r="F240" s="2">
        <f>COUNTIFS('Target Maturity Assessment'!$A$3:$A$368,$A$111,'Target Maturity Assessment'!$B$3:$B$368,$B238,'Target Maturity Assessment'!$C$3:$C$368,$C240,'Target Maturity Assessment'!$D$3:$D$368,F$67,'Target Maturity Assessment'!$G$3:$G$368,$B$190)</f>
        <v>0</v>
      </c>
      <c r="G240" s="2" t="b">
        <f>IF('Inherent Risk Assessment'!$C$15=$D$191,SUM(D240),IF('Inherent Risk Assessment'!$C$15=$E$191,SUM(D240:E240),IF('Inherent Risk Assessment'!$C$15=$F$191,SUM(D240:F240))))</f>
        <v>0</v>
      </c>
      <c r="J240" s="51" t="str">
        <f t="shared" si="15"/>
        <v>N/A</v>
      </c>
      <c r="K240" s="51" t="str">
        <f t="shared" si="16"/>
        <v>N/A</v>
      </c>
    </row>
    <row r="241" spans="1:11" ht="13.5" hidden="1" thickBot="1" x14ac:dyDescent="0.25">
      <c r="A241" s="36"/>
      <c r="B241" s="35" t="s">
        <v>946</v>
      </c>
      <c r="C241" s="33" t="s">
        <v>947</v>
      </c>
      <c r="D241" s="2">
        <f>COUNTIFS('Target Maturity Assessment'!$A$3:$A$368,$A$111,'Target Maturity Assessment'!$B$3:$B$368,$B241,'Target Maturity Assessment'!$C$3:$C$368,$C241,'Target Maturity Assessment'!$D$3:$D$368,D$67,'Target Maturity Assessment'!$G$3:$G$368,$B$190)</f>
        <v>0</v>
      </c>
      <c r="E241" s="2">
        <f>COUNTIFS('Target Maturity Assessment'!$A$3:$A$368,$A$111,'Target Maturity Assessment'!$B$3:$B$368,$B241,'Target Maturity Assessment'!$C$3:$C$368,$C241,'Target Maturity Assessment'!$D$3:$D$368,E$67,'Target Maturity Assessment'!$G$3:$G$368,$B$190)</f>
        <v>0</v>
      </c>
      <c r="F241" s="2">
        <f>COUNTIFS('Target Maturity Assessment'!$A$3:$A$368,$A$111,'Target Maturity Assessment'!$B$3:$B$368,$B241,'Target Maturity Assessment'!$C$3:$C$368,$C241,'Target Maturity Assessment'!$D$3:$D$368,F$67,'Target Maturity Assessment'!$G$3:$G$368,$B$190)</f>
        <v>0</v>
      </c>
      <c r="G241" s="2" t="b">
        <f>IF('Inherent Risk Assessment'!$C$15=$D$191,SUM(D241),IF('Inherent Risk Assessment'!$C$15=$E$191,SUM(D241:E241),IF('Inherent Risk Assessment'!$C$15=$F$191,SUM(D241:F241))))</f>
        <v>0</v>
      </c>
      <c r="J241" s="51" t="str">
        <f t="shared" si="15"/>
        <v>N/A</v>
      </c>
      <c r="K241" s="51" t="str">
        <f t="shared" si="16"/>
        <v>N/A</v>
      </c>
    </row>
    <row r="242" spans="1:11" ht="13.5" hidden="1" thickBot="1" x14ac:dyDescent="0.25">
      <c r="A242" s="37"/>
      <c r="B242" s="37"/>
      <c r="C242" s="39" t="s">
        <v>962</v>
      </c>
      <c r="D242" s="2">
        <f>COUNTIFS('Target Maturity Assessment'!$A$3:$A$368,$A$111,'Target Maturity Assessment'!$B$3:$B$368,$B241,'Target Maturity Assessment'!$C$3:$C$368,$C242,'Target Maturity Assessment'!$D$3:$D$368,D$67,'Target Maturity Assessment'!$G$3:$G$368,$B$190)</f>
        <v>0</v>
      </c>
      <c r="E242" s="2">
        <f>COUNTIFS('Target Maturity Assessment'!$A$3:$A$368,$A$111,'Target Maturity Assessment'!$B$3:$B$368,$B241,'Target Maturity Assessment'!$C$3:$C$368,$C242,'Target Maturity Assessment'!$D$3:$D$368,E$67,'Target Maturity Assessment'!$G$3:$G$368,$B$190)</f>
        <v>0</v>
      </c>
      <c r="F242" s="2">
        <f>COUNTIFS('Target Maturity Assessment'!$A$3:$A$368,$A$111,'Target Maturity Assessment'!$B$3:$B$368,$B241,'Target Maturity Assessment'!$C$3:$C$368,$C242,'Target Maturity Assessment'!$D$3:$D$368,F$67,'Target Maturity Assessment'!$G$3:$G$368,$B$190)</f>
        <v>0</v>
      </c>
      <c r="G242" s="2" t="b">
        <f>IF('Inherent Risk Assessment'!$C$15=$D$191,SUM(D242),IF('Inherent Risk Assessment'!$C$15=$E$191,SUM(D242:E242),IF('Inherent Risk Assessment'!$C$15=$F$191,SUM(D242:F242))))</f>
        <v>0</v>
      </c>
      <c r="J242" s="51" t="str">
        <f t="shared" si="15"/>
        <v>N/A</v>
      </c>
      <c r="K242" s="51" t="str">
        <f t="shared" si="16"/>
        <v>N/A</v>
      </c>
    </row>
    <row r="243" spans="1:11" ht="13.5" hidden="1" thickBot="1" x14ac:dyDescent="0.25">
      <c r="A243" s="42" t="s">
        <v>977</v>
      </c>
      <c r="B243" s="40" t="s">
        <v>978</v>
      </c>
      <c r="C243" s="41" t="s">
        <v>979</v>
      </c>
      <c r="D243" s="2">
        <f>COUNTIFS('Target Maturity Assessment'!$A$3:$A$368,$A$119,'Target Maturity Assessment'!$B$3:$B$368,$B243,'Target Maturity Assessment'!$C$3:$C$368,$C243,'Target Maturity Assessment'!$D$3:$D$368,D$67,'Target Maturity Assessment'!$G$3:$G$368,$B$190)</f>
        <v>0</v>
      </c>
      <c r="E243" s="2">
        <f>COUNTIFS('Target Maturity Assessment'!$A$3:$A$368,$A$119,'Target Maturity Assessment'!$B$3:$B$368,$B243,'Target Maturity Assessment'!$C$3:$C$368,$C243,'Target Maturity Assessment'!$D$3:$D$368,E$67,'Target Maturity Assessment'!$G$3:$G$368,$B$190)</f>
        <v>0</v>
      </c>
      <c r="F243" s="2">
        <f>COUNTIFS('Target Maturity Assessment'!$A$3:$A$368,$A$119,'Target Maturity Assessment'!$B$3:$B$368,$B243,'Target Maturity Assessment'!$C$3:$C$368,$C243,'Target Maturity Assessment'!$D$3:$D$368,F$67,'Target Maturity Assessment'!$G$3:$G$368,$B$190)</f>
        <v>0</v>
      </c>
      <c r="G243" s="2" t="b">
        <f>IF('Inherent Risk Assessment'!$C$15=$D$191,SUM(D243),IF('Inherent Risk Assessment'!$C$15=$E$191,SUM(D243:E243),IF('Inherent Risk Assessment'!$C$15=$F$191,SUM(D243:F243))))</f>
        <v>0</v>
      </c>
      <c r="J243" s="51" t="str">
        <f t="shared" si="15"/>
        <v>N/A</v>
      </c>
      <c r="K243" s="51" t="str">
        <f t="shared" si="16"/>
        <v>N/A</v>
      </c>
    </row>
    <row r="244" spans="1:11" ht="13.5" hidden="1" thickBot="1" x14ac:dyDescent="0.25">
      <c r="A244" s="36"/>
      <c r="B244" s="35" t="s">
        <v>998</v>
      </c>
      <c r="C244" s="33" t="s">
        <v>999</v>
      </c>
      <c r="D244" s="2">
        <f>COUNTIFS('Target Maturity Assessment'!$A$3:$A$368,$A$119,'Target Maturity Assessment'!$B$3:$B$368,$B244,'Target Maturity Assessment'!$C$3:$C$368,$C244,'Target Maturity Assessment'!$D$3:$D$368,D$67,'Target Maturity Assessment'!$G$3:$G$368,$B$190)</f>
        <v>0</v>
      </c>
      <c r="E244" s="2">
        <f>COUNTIFS('Target Maturity Assessment'!$A$3:$A$368,$A$119,'Target Maturity Assessment'!$B$3:$B$368,$B244,'Target Maturity Assessment'!$C$3:$C$368,$C244,'Target Maturity Assessment'!$D$3:$D$368,E$67,'Target Maturity Assessment'!$G$3:$G$368,$B$190)</f>
        <v>0</v>
      </c>
      <c r="F244" s="2">
        <f>COUNTIFS('Target Maturity Assessment'!$A$3:$A$368,$A$119,'Target Maturity Assessment'!$B$3:$B$368,$B244,'Target Maturity Assessment'!$C$3:$C$368,$C244,'Target Maturity Assessment'!$D$3:$D$368,F$67,'Target Maturity Assessment'!$G$3:$G$368,$B$190)</f>
        <v>0</v>
      </c>
      <c r="G244" s="2" t="b">
        <f>IF('Inherent Risk Assessment'!$C$15=$D$191,SUM(D244),IF('Inherent Risk Assessment'!$C$15=$E$191,SUM(D244:E244),IF('Inherent Risk Assessment'!$C$15=$F$191,SUM(D244:F244))))</f>
        <v>0</v>
      </c>
      <c r="J244" s="51" t="str">
        <f t="shared" si="15"/>
        <v>N/A</v>
      </c>
      <c r="K244" s="51" t="str">
        <f t="shared" si="16"/>
        <v>N/A</v>
      </c>
    </row>
    <row r="245" spans="1:11" ht="13.5" hidden="1" thickBot="1" x14ac:dyDescent="0.25">
      <c r="A245" s="37"/>
      <c r="B245" s="37"/>
      <c r="C245" s="39" t="s">
        <v>1004</v>
      </c>
      <c r="D245" s="2">
        <f>COUNTIFS('Target Maturity Assessment'!$A$3:$A$368,$A$119,'Target Maturity Assessment'!$B$3:$B$368,$B244,'Target Maturity Assessment'!$C$3:$C$368,$C245,'Target Maturity Assessment'!$D$3:$D$368,D$67,'Target Maturity Assessment'!$G$3:$G$368,$B$190)</f>
        <v>0</v>
      </c>
      <c r="E245" s="2">
        <f>COUNTIFS('Target Maturity Assessment'!$A$3:$A$368,$A$119,'Target Maturity Assessment'!$B$3:$B$368,$B244,'Target Maturity Assessment'!$C$3:$C$368,$C245,'Target Maturity Assessment'!$D$3:$D$368,E$67,'Target Maturity Assessment'!$G$3:$G$368,$B$190)</f>
        <v>0</v>
      </c>
      <c r="F245" s="2">
        <f>COUNTIFS('Target Maturity Assessment'!$A$3:$A$368,$A$119,'Target Maturity Assessment'!$B$3:$B$368,$B244,'Target Maturity Assessment'!$C$3:$C$368,$C245,'Target Maturity Assessment'!$D$3:$D$368,F$67,'Target Maturity Assessment'!$G$3:$G$368,$B$190)</f>
        <v>0</v>
      </c>
      <c r="G245" s="2" t="b">
        <f>IF('Inherent Risk Assessment'!$C$15=$D$191,SUM(D245),IF('Inherent Risk Assessment'!$C$15=$E$191,SUM(D245:E245),IF('Inherent Risk Assessment'!$C$15=$F$191,SUM(D245:F245))))</f>
        <v>0</v>
      </c>
      <c r="J245" s="51" t="str">
        <f t="shared" si="15"/>
        <v>N/A</v>
      </c>
      <c r="K245" s="51" t="str">
        <f t="shared" si="16"/>
        <v>N/A</v>
      </c>
    </row>
    <row r="246" spans="1:11" ht="13.5" hidden="1" thickBot="1" x14ac:dyDescent="0.25">
      <c r="A246" s="42" t="s">
        <v>1019</v>
      </c>
      <c r="B246" s="40" t="s">
        <v>1020</v>
      </c>
      <c r="C246" s="41" t="s">
        <v>1020</v>
      </c>
      <c r="D246" s="2">
        <f>COUNTIFS('Target Maturity Assessment'!$A$3:$A$368,$A$122,'Target Maturity Assessment'!$B$3:$B$368,$B246,'Target Maturity Assessment'!$C$3:$C$368,$C246,'Target Maturity Assessment'!$D$3:$D$368,D$67,'Target Maturity Assessment'!$G$3:$G$368,$B$190)</f>
        <v>0</v>
      </c>
      <c r="E246" s="2">
        <f>COUNTIFS('Target Maturity Assessment'!$A$3:$A$368,$A$122,'Target Maturity Assessment'!$B$3:$B$368,$B246,'Target Maturity Assessment'!$C$3:$C$368,$C246,'Target Maturity Assessment'!$D$3:$D$368,E$67,'Target Maturity Assessment'!$G$3:$G$368,$B$190)</f>
        <v>0</v>
      </c>
      <c r="F246" s="2">
        <f>COUNTIFS('Target Maturity Assessment'!$A$3:$A$368,$A$122,'Target Maturity Assessment'!$B$3:$B$368,$B246,'Target Maturity Assessment'!$C$3:$C$368,$C246,'Target Maturity Assessment'!$D$3:$D$368,F$67,'Target Maturity Assessment'!$G$3:$G$368,$B$190)</f>
        <v>0</v>
      </c>
      <c r="G246" s="2" t="b">
        <f>IF('Inherent Risk Assessment'!$C$15=$D$191,SUM(D246),IF('Inherent Risk Assessment'!$C$15=$E$191,SUM(D246:E246),IF('Inherent Risk Assessment'!$C$15=$F$191,SUM(D246:F246))))</f>
        <v>0</v>
      </c>
      <c r="J246" s="51" t="str">
        <f t="shared" si="15"/>
        <v>N/A</v>
      </c>
      <c r="K246" s="51" t="str">
        <f t="shared" si="16"/>
        <v>N/A</v>
      </c>
    </row>
    <row r="247" spans="1:11" ht="13.5" hidden="1" thickBot="1" x14ac:dyDescent="0.25">
      <c r="A247" s="36"/>
      <c r="B247" s="35" t="s">
        <v>1043</v>
      </c>
      <c r="C247" s="33" t="s">
        <v>1044</v>
      </c>
      <c r="D247" s="2">
        <f>COUNTIFS('Target Maturity Assessment'!$A$3:$A$368,$A$122,'Target Maturity Assessment'!$B$3:$B$368,$B247,'Target Maturity Assessment'!$C$3:$C$368,$C247,'Target Maturity Assessment'!$D$3:$D$368,D$67,'Target Maturity Assessment'!$G$3:$G$368,$B$190)</f>
        <v>0</v>
      </c>
      <c r="E247" s="2">
        <f>COUNTIFS('Target Maturity Assessment'!$A$3:$A$368,$A$122,'Target Maturity Assessment'!$B$3:$B$368,$B247,'Target Maturity Assessment'!$C$3:$C$368,$C247,'Target Maturity Assessment'!$D$3:$D$368,E$67,'Target Maturity Assessment'!$G$3:$G$368,$B$190)</f>
        <v>0</v>
      </c>
      <c r="F247" s="2">
        <f>COUNTIFS('Target Maturity Assessment'!$A$3:$A$368,$A$122,'Target Maturity Assessment'!$B$3:$B$368,$B247,'Target Maturity Assessment'!$C$3:$C$368,$C247,'Target Maturity Assessment'!$D$3:$D$368,F$67,'Target Maturity Assessment'!$G$3:$G$368,$B$190)</f>
        <v>0</v>
      </c>
      <c r="G247" s="2" t="b">
        <f>IF('Inherent Risk Assessment'!$C$15=$D$191,SUM(D247),IF('Inherent Risk Assessment'!$C$15=$E$191,SUM(D247:E247),IF('Inherent Risk Assessment'!$C$15=$F$191,SUM(D247:F247))))</f>
        <v>0</v>
      </c>
      <c r="J247" s="51" t="str">
        <f t="shared" si="15"/>
        <v>N/A</v>
      </c>
      <c r="K247" s="51" t="str">
        <f t="shared" si="16"/>
        <v>N/A</v>
      </c>
    </row>
    <row r="248" spans="1:11" ht="13.5" hidden="1" thickBot="1" x14ac:dyDescent="0.25">
      <c r="A248" s="36"/>
      <c r="B248" s="37"/>
      <c r="C248" s="39" t="s">
        <v>1059</v>
      </c>
      <c r="D248" s="2">
        <f>COUNTIFS('Target Maturity Assessment'!$A$3:$A$368,$A$122,'Target Maturity Assessment'!$B$3:$B$368,$B247,'Target Maturity Assessment'!$C$3:$C$368,$C248,'Target Maturity Assessment'!$D$3:$D$368,D$67,'Target Maturity Assessment'!$G$3:$G$368,$B$190)</f>
        <v>0</v>
      </c>
      <c r="E248" s="2">
        <f>COUNTIFS('Target Maturity Assessment'!$A$3:$A$368,$A$122,'Target Maturity Assessment'!$B$3:$B$368,$B247,'Target Maturity Assessment'!$C$3:$C$368,$C248,'Target Maturity Assessment'!$D$3:$D$368,E$67,'Target Maturity Assessment'!$G$3:$G$368,$B$190)</f>
        <v>0</v>
      </c>
      <c r="F248" s="2">
        <f>COUNTIFS('Target Maturity Assessment'!$A$3:$A$368,$A$122,'Target Maturity Assessment'!$B$3:$B$368,$B247,'Target Maturity Assessment'!$C$3:$C$368,$C248,'Target Maturity Assessment'!$D$3:$D$368,F$67,'Target Maturity Assessment'!$G$3:$G$368,$B$190)</f>
        <v>0</v>
      </c>
      <c r="G248" s="2" t="b">
        <f>IF('Inherent Risk Assessment'!$C$15=$D$191,SUM(D248),IF('Inherent Risk Assessment'!$C$15=$E$191,SUM(D248:E248),IF('Inherent Risk Assessment'!$C$15=$F$191,SUM(D248:F248))))</f>
        <v>0</v>
      </c>
      <c r="J248" s="51" t="str">
        <f t="shared" si="15"/>
        <v>N/A</v>
      </c>
      <c r="K248" s="51" t="str">
        <f t="shared" si="16"/>
        <v>N/A</v>
      </c>
    </row>
    <row r="249" spans="1:11" ht="13.5" hidden="1" thickBot="1" x14ac:dyDescent="0.25">
      <c r="A249" s="37"/>
      <c r="B249" s="40" t="s">
        <v>1064</v>
      </c>
      <c r="C249" s="41" t="s">
        <v>1065</v>
      </c>
      <c r="D249" s="2">
        <f>COUNTIFS('Target Maturity Assessment'!$A$3:$A$368,$A$122,'Target Maturity Assessment'!$B$3:$B$368,$B249,'Target Maturity Assessment'!$C$3:$C$368,$C249,'Target Maturity Assessment'!$D$3:$D$368,D$67,'Target Maturity Assessment'!$G$3:$G$368,$B$190)</f>
        <v>0</v>
      </c>
      <c r="E249" s="2">
        <f>COUNTIFS('Target Maturity Assessment'!$A$3:$A$368,$A$122,'Target Maturity Assessment'!$B$3:$B$368,$B249,'Target Maturity Assessment'!$C$3:$C$368,$C249,'Target Maturity Assessment'!$D$3:$D$368,E$67,'Target Maturity Assessment'!$G$3:$G$368,$B$190)</f>
        <v>0</v>
      </c>
      <c r="F249" s="2">
        <f>COUNTIFS('Target Maturity Assessment'!$A$3:$A$368,$A$122,'Target Maturity Assessment'!$B$3:$B$368,$B249,'Target Maturity Assessment'!$C$3:$C$368,$C249,'Target Maturity Assessment'!$D$3:$D$368,F$67,'Target Maturity Assessment'!$G$3:$G$368,$B$190)</f>
        <v>0</v>
      </c>
      <c r="G249" s="2" t="b">
        <f>IF('Inherent Risk Assessment'!$C$15=$D$191,SUM(D249),IF('Inherent Risk Assessment'!$C$15=$E$191,SUM(D249:E249),IF('Inherent Risk Assessment'!$C$15=$F$191,SUM(D249:F249))))</f>
        <v>0</v>
      </c>
      <c r="J249" s="51" t="str">
        <f t="shared" si="15"/>
        <v>N/A</v>
      </c>
      <c r="K249" s="51" t="str">
        <f t="shared" si="16"/>
        <v>N/A</v>
      </c>
    </row>
    <row r="250" spans="1:11" ht="13.5" hidden="1" thickBot="1" x14ac:dyDescent="0.25">
      <c r="A250" s="2" t="s">
        <v>1099</v>
      </c>
      <c r="D250" s="2">
        <f>SUM(D192:D249)</f>
        <v>0</v>
      </c>
      <c r="E250" s="2">
        <f>SUM(E192:E249)</f>
        <v>0</v>
      </c>
      <c r="F250" s="2">
        <f>SUM(F192:F249)</f>
        <v>0</v>
      </c>
      <c r="G250" s="2">
        <f>SUM(G192:G249)</f>
        <v>0</v>
      </c>
      <c r="J250" s="51" t="str">
        <f t="shared" si="15"/>
        <v>N/A</v>
      </c>
      <c r="K250" s="51" t="str">
        <f t="shared" si="16"/>
        <v>N/A</v>
      </c>
    </row>
    <row r="251" spans="1:11" ht="13.5" hidden="1" thickBot="1" x14ac:dyDescent="0.25">
      <c r="J251" s="51" t="str">
        <f t="shared" si="15"/>
        <v>N/A</v>
      </c>
      <c r="K251" s="51" t="str">
        <f t="shared" si="16"/>
        <v>N/A</v>
      </c>
    </row>
    <row r="252" spans="1:11" ht="13.5" hidden="1" thickBot="1" x14ac:dyDescent="0.25">
      <c r="A252" s="1" t="s">
        <v>1102</v>
      </c>
      <c r="B252" s="1" t="s">
        <v>1083</v>
      </c>
      <c r="C252" s="18"/>
      <c r="D252" s="18"/>
      <c r="E252" s="18"/>
      <c r="F252" s="18"/>
      <c r="J252" s="51" t="str">
        <f t="shared" si="15"/>
        <v>N/A</v>
      </c>
      <c r="K252" s="51" t="str">
        <f t="shared" si="16"/>
        <v>N/A</v>
      </c>
    </row>
    <row r="253" spans="1:11" ht="13.5" hidden="1" thickBot="1" x14ac:dyDescent="0.25">
      <c r="A253" s="13" t="s">
        <v>251</v>
      </c>
      <c r="B253" s="13" t="s">
        <v>252</v>
      </c>
      <c r="C253" s="13" t="s">
        <v>253</v>
      </c>
      <c r="D253" s="2" t="s">
        <v>23</v>
      </c>
      <c r="E253" s="2" t="s">
        <v>24</v>
      </c>
      <c r="F253" s="2" t="s">
        <v>25</v>
      </c>
      <c r="G253" s="2" t="s">
        <v>1099</v>
      </c>
      <c r="J253" s="51" t="str">
        <f t="shared" si="15"/>
        <v>N/A</v>
      </c>
      <c r="K253" s="51">
        <f t="shared" si="16"/>
        <v>1</v>
      </c>
    </row>
    <row r="254" spans="1:11" ht="13.5" hidden="1" thickBot="1" x14ac:dyDescent="0.25">
      <c r="A254" s="28" t="s">
        <v>259</v>
      </c>
      <c r="B254" s="35" t="s">
        <v>260</v>
      </c>
      <c r="C254" s="33" t="s">
        <v>261</v>
      </c>
      <c r="D254" s="2">
        <f>COUNTIFS('Target Maturity Assessment'!$A$3:$A$368,$A$68,'Target Maturity Assessment'!$B$3:$B$368,$B254,'Target Maturity Assessment'!$C$3:$C$368,$C254,'Target Maturity Assessment'!$D$3:$D$368,D$67,'Target Maturity Assessment'!$G$3:$G$368,$B$252,'Target Maturity Assessment'!$G$3:$G$368,$B$252)</f>
        <v>0</v>
      </c>
      <c r="E254" s="2">
        <f>COUNTIFS('Target Maturity Assessment'!$A$3:$A$368,$A$68,'Target Maturity Assessment'!$B$3:$B$368,$B254,'Target Maturity Assessment'!$C$3:$C$368,$C254,'Target Maturity Assessment'!$D$3:$D$368,E$67,'Target Maturity Assessment'!$G$3:$G$368,$B$252)</f>
        <v>0</v>
      </c>
      <c r="F254" s="2">
        <f>COUNTIFS('Target Maturity Assessment'!$A$3:$A$368,$A$68,'Target Maturity Assessment'!$B$3:$B$368,$B254,'Target Maturity Assessment'!$C$3:$C$368,$C254,'Target Maturity Assessment'!$D$3:$D$368,F$67,'Target Maturity Assessment'!$G$3:$G$368,$B$252)</f>
        <v>0</v>
      </c>
      <c r="G254" s="2" t="b">
        <f>IF('Inherent Risk Assessment'!$C$15=$D$253,SUM(D254),IF('Inherent Risk Assessment'!$C$15=$E$253,SUM(D254:E254),IF('Inherent Risk Assessment'!$C$15=$F$253,SUM(D254:F254))))</f>
        <v>0</v>
      </c>
      <c r="J254" s="51" t="str">
        <f t="shared" si="15"/>
        <v>N/A</v>
      </c>
      <c r="K254" s="51" t="str">
        <f t="shared" si="16"/>
        <v>N/A</v>
      </c>
    </row>
    <row r="255" spans="1:11" ht="13.5" hidden="1" thickBot="1" x14ac:dyDescent="0.25">
      <c r="A255" s="30"/>
      <c r="B255" s="36"/>
      <c r="C255" s="34" t="s">
        <v>282</v>
      </c>
      <c r="D255" s="2">
        <f>COUNTIFS('Target Maturity Assessment'!$A$3:$A$368,$A$68,'Target Maturity Assessment'!$B$3:$B$368,$B254,'Target Maturity Assessment'!$C$3:$C$368,$C255,'Target Maturity Assessment'!$D$3:$D$368,D$67,'Target Maturity Assessment'!$G$3:$G$368,$B$252)</f>
        <v>0</v>
      </c>
      <c r="E255" s="2">
        <f>COUNTIFS('Target Maturity Assessment'!$A$3:$A$368,$A$68,'Target Maturity Assessment'!$B$3:$B$368,$B254,'Target Maturity Assessment'!$C$3:$C$368,$C255,'Target Maturity Assessment'!$D$3:$D$368,E$67,'Target Maturity Assessment'!$G$3:$G$368,$B$252)</f>
        <v>0</v>
      </c>
      <c r="F255" s="2">
        <f>COUNTIFS('Target Maturity Assessment'!$A$3:$A$368,$A$68,'Target Maturity Assessment'!$B$3:$B$368,$B254,'Target Maturity Assessment'!$C$3:$C$368,$C255,'Target Maturity Assessment'!$D$3:$D$368,F$67,'Target Maturity Assessment'!$G$3:$G$368,$B$252)</f>
        <v>0</v>
      </c>
      <c r="G255" s="2" t="b">
        <f>IF('Inherent Risk Assessment'!$C$15=$D$253,SUM(D255),IF('Inherent Risk Assessment'!$C$15=$E$253,SUM(D255:E255),IF('Inherent Risk Assessment'!$C$15=$F$253,SUM(D255:F255))))</f>
        <v>0</v>
      </c>
      <c r="J255" s="51" t="str">
        <f t="shared" si="15"/>
        <v>N/A</v>
      </c>
      <c r="K255" s="51" t="str">
        <f t="shared" si="16"/>
        <v>N/A</v>
      </c>
    </row>
    <row r="256" spans="1:11" ht="13.5" hidden="1" thickBot="1" x14ac:dyDescent="0.25">
      <c r="A256" s="30"/>
      <c r="B256" s="37"/>
      <c r="C256" s="39" t="s">
        <v>293</v>
      </c>
      <c r="D256" s="2">
        <f>COUNTIFS('Target Maturity Assessment'!$A$3:$A$368,$A$68,'Target Maturity Assessment'!$B$3:$B$368,$B254,'Target Maturity Assessment'!$C$3:$C$368,$C256,'Target Maturity Assessment'!$D$3:$D$368,D$67,'Target Maturity Assessment'!$G$3:$G$368,$B$252)</f>
        <v>0</v>
      </c>
      <c r="E256" s="2">
        <f>COUNTIFS('Target Maturity Assessment'!$A$3:$A$368,$A$68,'Target Maturity Assessment'!$B$3:$B$368,$B254,'Target Maturity Assessment'!$C$3:$C$368,$C256,'Target Maturity Assessment'!$D$3:$D$368,E$67,'Target Maturity Assessment'!$G$3:$G$368,$B$252)</f>
        <v>0</v>
      </c>
      <c r="F256" s="2">
        <f>COUNTIFS('Target Maturity Assessment'!$A$3:$A$368,$A$68,'Target Maturity Assessment'!$B$3:$B$368,$B254,'Target Maturity Assessment'!$C$3:$C$368,$C256,'Target Maturity Assessment'!$D$3:$D$368,F$67,'Target Maturity Assessment'!$G$3:$G$368,$B$252)</f>
        <v>0</v>
      </c>
      <c r="G256" s="2" t="b">
        <f>IF('Inherent Risk Assessment'!$C$15=$D$253,SUM(D256),IF('Inherent Risk Assessment'!$C$15=$E$253,SUM(D256:E256),IF('Inherent Risk Assessment'!$C$15=$F$253,SUM(D256:F256))))</f>
        <v>0</v>
      </c>
      <c r="J256" s="51" t="str">
        <f t="shared" si="15"/>
        <v>N/A</v>
      </c>
      <c r="K256" s="51" t="str">
        <f t="shared" si="16"/>
        <v>N/A</v>
      </c>
    </row>
    <row r="257" spans="1:11" ht="13.5" hidden="1" thickBot="1" x14ac:dyDescent="0.25">
      <c r="A257" s="30"/>
      <c r="B257" s="35" t="s">
        <v>300</v>
      </c>
      <c r="C257" s="33" t="s">
        <v>301</v>
      </c>
      <c r="D257" s="2">
        <f>COUNTIFS('Target Maturity Assessment'!$A$3:$A$368,$A$68,'Target Maturity Assessment'!$B$3:$B$368,$B257,'Target Maturity Assessment'!$C$3:$C$368,$C257,'Target Maturity Assessment'!$D$3:$D$368,D$67,'Target Maturity Assessment'!$G$3:$G$368,$B$252)</f>
        <v>0</v>
      </c>
      <c r="E257" s="2">
        <f>COUNTIFS('Target Maturity Assessment'!$A$3:$A$368,$A$68,'Target Maturity Assessment'!$B$3:$B$368,$B257,'Target Maturity Assessment'!$C$3:$C$368,$C257,'Target Maturity Assessment'!$D$3:$D$368,E$67,'Target Maturity Assessment'!$G$3:$G$368,$B$252)</f>
        <v>0</v>
      </c>
      <c r="F257" s="2">
        <f>COUNTIFS('Target Maturity Assessment'!$A$3:$A$368,$A$68,'Target Maturity Assessment'!$B$3:$B$368,$B257,'Target Maturity Assessment'!$C$3:$C$368,$C257,'Target Maturity Assessment'!$D$3:$D$368,F$67,'Target Maturity Assessment'!$G$3:$G$368,$B$252)</f>
        <v>0</v>
      </c>
      <c r="G257" s="2" t="b">
        <f>IF('Inherent Risk Assessment'!$C$15=$D$253,SUM(D257),IF('Inherent Risk Assessment'!$C$15=$E$253,SUM(D257:E257),IF('Inherent Risk Assessment'!$C$15=$F$253,SUM(D257:F257))))</f>
        <v>0</v>
      </c>
      <c r="J257" s="51" t="str">
        <f t="shared" si="15"/>
        <v>N/A</v>
      </c>
      <c r="K257" s="51" t="str">
        <f t="shared" si="16"/>
        <v>N/A</v>
      </c>
    </row>
    <row r="258" spans="1:11" ht="13.5" hidden="1" thickBot="1" x14ac:dyDescent="0.25">
      <c r="A258" s="30"/>
      <c r="B258" s="37"/>
      <c r="C258" s="39" t="s">
        <v>318</v>
      </c>
      <c r="D258" s="2">
        <f>COUNTIFS('Target Maturity Assessment'!$A$3:$A$368,$A$68,'Target Maturity Assessment'!$B$3:$B$368,$B257,'Target Maturity Assessment'!$C$3:$C$368,$C258,'Target Maturity Assessment'!$D$3:$D$368,D$67,'Target Maturity Assessment'!$G$3:$G$368,$B$252)</f>
        <v>0</v>
      </c>
      <c r="E258" s="2">
        <f>COUNTIFS('Target Maturity Assessment'!$A$3:$A$368,$A$68,'Target Maturity Assessment'!$B$3:$B$368,$B257,'Target Maturity Assessment'!$C$3:$C$368,$C258,'Target Maturity Assessment'!$D$3:$D$368,E$67,'Target Maturity Assessment'!$G$3:$G$368,$B$252)</f>
        <v>0</v>
      </c>
      <c r="F258" s="2">
        <f>COUNTIFS('Target Maturity Assessment'!$A$3:$A$368,$A$68,'Target Maturity Assessment'!$B$3:$B$368,$B257,'Target Maturity Assessment'!$C$3:$C$368,$C258,'Target Maturity Assessment'!$D$3:$D$368,F$67,'Target Maturity Assessment'!$G$3:$G$368,$B$252)</f>
        <v>0</v>
      </c>
      <c r="G258" s="2" t="b">
        <f>IF('Inherent Risk Assessment'!$C$15=$D$253,SUM(D258),IF('Inherent Risk Assessment'!$C$15=$E$253,SUM(D258:E258),IF('Inherent Risk Assessment'!$C$15=$F$253,SUM(D258:F258))))</f>
        <v>0</v>
      </c>
      <c r="J258" s="51" t="str">
        <f t="shared" si="15"/>
        <v>N/A</v>
      </c>
      <c r="K258" s="51" t="str">
        <f t="shared" si="16"/>
        <v>N/A</v>
      </c>
    </row>
    <row r="259" spans="1:11" ht="13.5" hidden="1" thickBot="1" x14ac:dyDescent="0.25">
      <c r="A259" s="30"/>
      <c r="B259" s="35" t="s">
        <v>331</v>
      </c>
      <c r="C259" s="33" t="s">
        <v>332</v>
      </c>
      <c r="D259" s="2">
        <f>COUNTIFS('Target Maturity Assessment'!$A$3:$A$368,$A$68,'Target Maturity Assessment'!$B$3:$B$368,$B259,'Target Maturity Assessment'!$C$3:$C$368,$C259,'Target Maturity Assessment'!$D$3:$D$368,D$67,'Target Maturity Assessment'!$G$3:$G$368,$B$252)</f>
        <v>0</v>
      </c>
      <c r="E259" s="2">
        <f>COUNTIFS('Target Maturity Assessment'!$A$3:$A$368,$A$68,'Target Maturity Assessment'!$B$3:$B$368,$B259,'Target Maturity Assessment'!$C$3:$C$368,$C259,'Target Maturity Assessment'!$D$3:$D$368,E$67,'Target Maturity Assessment'!$G$3:$G$368,$B$252)</f>
        <v>0</v>
      </c>
      <c r="F259" s="2">
        <f>COUNTIFS('Target Maturity Assessment'!$A$3:$A$368,$A$68,'Target Maturity Assessment'!$B$3:$B$368,$B259,'Target Maturity Assessment'!$C$3:$C$368,$C259,'Target Maturity Assessment'!$D$3:$D$368,F$67,'Target Maturity Assessment'!$G$3:$G$368,$B$252)</f>
        <v>0</v>
      </c>
      <c r="G259" s="2" t="b">
        <f>IF('Inherent Risk Assessment'!$C$15=$D$253,SUM(D259),IF('Inherent Risk Assessment'!$C$15=$E$253,SUM(D259:E259),IF('Inherent Risk Assessment'!$C$15=$F$253,SUM(D259:F259))))</f>
        <v>0</v>
      </c>
      <c r="J259" s="51" t="str">
        <f t="shared" si="15"/>
        <v>N/A</v>
      </c>
      <c r="K259" s="51" t="str">
        <f t="shared" si="16"/>
        <v>N/A</v>
      </c>
    </row>
    <row r="260" spans="1:11" ht="13.5" hidden="1" thickBot="1" x14ac:dyDescent="0.25">
      <c r="A260" s="30"/>
      <c r="B260" s="37"/>
      <c r="C260" s="39" t="s">
        <v>341</v>
      </c>
      <c r="D260" s="2">
        <f>COUNTIFS('Target Maturity Assessment'!$A$3:$A$368,$A$68,'Target Maturity Assessment'!$B$3:$B$368,$B259,'Target Maturity Assessment'!$C$3:$C$368,$C260,'Target Maturity Assessment'!$D$3:$D$368,D$67,'Target Maturity Assessment'!$G$3:$G$368,$B$252)</f>
        <v>0</v>
      </c>
      <c r="E260" s="2">
        <f>COUNTIFS('Target Maturity Assessment'!$A$3:$A$368,$A$68,'Target Maturity Assessment'!$B$3:$B$368,$B259,'Target Maturity Assessment'!$C$3:$C$368,$C260,'Target Maturity Assessment'!$D$3:$D$368,E$67,'Target Maturity Assessment'!$G$3:$G$368,$B$252)</f>
        <v>0</v>
      </c>
      <c r="F260" s="2">
        <f>COUNTIFS('Target Maturity Assessment'!$A$3:$A$368,$A$68,'Target Maturity Assessment'!$B$3:$B$368,$B259,'Target Maturity Assessment'!$C$3:$C$368,$C260,'Target Maturity Assessment'!$D$3:$D$368,F$67,'Target Maturity Assessment'!$G$3:$G$368,$B$252)</f>
        <v>0</v>
      </c>
      <c r="G260" s="2" t="b">
        <f>IF('Inherent Risk Assessment'!$C$15=$D$253,SUM(D260),IF('Inherent Risk Assessment'!$C$15=$E$253,SUM(D260:E260),IF('Inherent Risk Assessment'!$C$15=$F$253,SUM(D260:F260))))</f>
        <v>0</v>
      </c>
      <c r="J260" s="51" t="str">
        <f t="shared" si="15"/>
        <v>N/A</v>
      </c>
      <c r="K260" s="51" t="str">
        <f t="shared" si="16"/>
        <v>N/A</v>
      </c>
    </row>
    <row r="261" spans="1:11" ht="13.5" hidden="1" thickBot="1" x14ac:dyDescent="0.25">
      <c r="A261" s="30"/>
      <c r="B261" s="35" t="s">
        <v>364</v>
      </c>
      <c r="C261" s="33" t="s">
        <v>365</v>
      </c>
      <c r="D261" s="2">
        <f>COUNTIFS('Target Maturity Assessment'!$A$3:$A$368,$A$68,'Target Maturity Assessment'!$B$3:$B$368,$B261,'Target Maturity Assessment'!$C$3:$C$368,$C261,'Target Maturity Assessment'!$D$3:$D$368,D$67,'Target Maturity Assessment'!$G$3:$G$368,$B$252)</f>
        <v>0</v>
      </c>
      <c r="E261" s="2">
        <f>COUNTIFS('Target Maturity Assessment'!$A$3:$A$368,$A$68,'Target Maturity Assessment'!$B$3:$B$368,$B261,'Target Maturity Assessment'!$C$3:$C$368,$C261,'Target Maturity Assessment'!$D$3:$D$368,E$67,'Target Maturity Assessment'!$G$3:$G$368,$B$252)</f>
        <v>0</v>
      </c>
      <c r="F261" s="2">
        <f>COUNTIFS('Target Maturity Assessment'!$A$3:$A$368,$A$68,'Target Maturity Assessment'!$B$3:$B$368,$B261,'Target Maturity Assessment'!$C$3:$C$368,$C261,'Target Maturity Assessment'!$D$3:$D$368,F$67,'Target Maturity Assessment'!$G$3:$G$368,$B$252)</f>
        <v>0</v>
      </c>
      <c r="G261" s="2" t="b">
        <f>IF('Inherent Risk Assessment'!$C$15=$D$253,SUM(D261),IF('Inherent Risk Assessment'!$C$15=$E$253,SUM(D261:E261),IF('Inherent Risk Assessment'!$C$15=$F$253,SUM(D261:F261))))</f>
        <v>0</v>
      </c>
      <c r="J261" s="51" t="str">
        <f t="shared" ref="J261:J324" si="17">IFERROR(VLOOKUP(I261,ref_Maturity,2,0),"N/A")</f>
        <v>N/A</v>
      </c>
      <c r="K261" s="51" t="str">
        <f t="shared" ref="K261:K324" si="18">IFERROR(VLOOKUP(D261,ref_Maturity,2,0),"N/A")</f>
        <v>N/A</v>
      </c>
    </row>
    <row r="262" spans="1:11" ht="13.5" hidden="1" thickBot="1" x14ac:dyDescent="0.25">
      <c r="A262" s="30"/>
      <c r="B262" s="37"/>
      <c r="C262" s="39" t="s">
        <v>384</v>
      </c>
      <c r="D262" s="2">
        <f>COUNTIFS('Target Maturity Assessment'!$A$3:$A$368,$A$68,'Target Maturity Assessment'!$B$3:$B$368,$B261,'Target Maturity Assessment'!$C$3:$C$368,$C262,'Target Maturity Assessment'!$D$3:$D$368,D$67,'Target Maturity Assessment'!$G$3:$G$368,$B$252)</f>
        <v>0</v>
      </c>
      <c r="E262" s="2">
        <f>COUNTIFS('Target Maturity Assessment'!$A$3:$A$368,$A$68,'Target Maturity Assessment'!$B$3:$B$368,$B261,'Target Maturity Assessment'!$C$3:$C$368,$C262,'Target Maturity Assessment'!$D$3:$D$368,E$67,'Target Maturity Assessment'!$G$3:$G$368,$B$252)</f>
        <v>0</v>
      </c>
      <c r="F262" s="2">
        <f>COUNTIFS('Target Maturity Assessment'!$A$3:$A$368,$A$68,'Target Maturity Assessment'!$B$3:$B$368,$B261,'Target Maturity Assessment'!$C$3:$C$368,$C262,'Target Maturity Assessment'!$D$3:$D$368,F$67,'Target Maturity Assessment'!$G$3:$G$368,$B$252)</f>
        <v>0</v>
      </c>
      <c r="G262" s="2" t="b">
        <f>IF('Inherent Risk Assessment'!$C$15=$D$253,SUM(D262),IF('Inherent Risk Assessment'!$C$15=$E$253,SUM(D262:E262),IF('Inherent Risk Assessment'!$C$15=$F$253,SUM(D262:F262))))</f>
        <v>0</v>
      </c>
      <c r="J262" s="51" t="str">
        <f t="shared" si="17"/>
        <v>N/A</v>
      </c>
      <c r="K262" s="51" t="str">
        <f t="shared" si="18"/>
        <v>N/A</v>
      </c>
    </row>
    <row r="263" spans="1:11" ht="13.5" hidden="1" thickBot="1" x14ac:dyDescent="0.25">
      <c r="A263" s="30"/>
      <c r="B263" s="35" t="s">
        <v>391</v>
      </c>
      <c r="C263" s="33" t="s">
        <v>392</v>
      </c>
      <c r="D263" s="2">
        <f>COUNTIFS('Target Maturity Assessment'!$A$3:$A$368,$A$68,'Target Maturity Assessment'!$B$3:$B$368,$B263,'Target Maturity Assessment'!$C$3:$C$368,$C263,'Target Maturity Assessment'!$D$3:$D$368,D$67,'Target Maturity Assessment'!$G$3:$G$368,$B$252)</f>
        <v>0</v>
      </c>
      <c r="E263" s="2">
        <f>COUNTIFS('Target Maturity Assessment'!$A$3:$A$368,$A$68,'Target Maturity Assessment'!$B$3:$B$368,$B263,'Target Maturity Assessment'!$C$3:$C$368,$C263,'Target Maturity Assessment'!$D$3:$D$368,E$67,'Target Maturity Assessment'!$G$3:$G$368,$B$252)</f>
        <v>0</v>
      </c>
      <c r="F263" s="2">
        <f>COUNTIFS('Target Maturity Assessment'!$A$3:$A$368,$A$68,'Target Maturity Assessment'!$B$3:$B$368,$B263,'Target Maturity Assessment'!$C$3:$C$368,$C263,'Target Maturity Assessment'!$D$3:$D$368,F$67,'Target Maturity Assessment'!$G$3:$G$368,$B$252)</f>
        <v>0</v>
      </c>
      <c r="G263" s="2" t="b">
        <f>IF('Inherent Risk Assessment'!$C$15=$D$253,SUM(D263),IF('Inherent Risk Assessment'!$C$15=$E$253,SUM(D263:E263),IF('Inherent Risk Assessment'!$C$15=$F$253,SUM(D263:F263))))</f>
        <v>0</v>
      </c>
      <c r="J263" s="51" t="str">
        <f t="shared" si="17"/>
        <v>N/A</v>
      </c>
      <c r="K263" s="51" t="str">
        <f t="shared" si="18"/>
        <v>N/A</v>
      </c>
    </row>
    <row r="264" spans="1:11" ht="13.5" hidden="1" thickBot="1" x14ac:dyDescent="0.25">
      <c r="A264" s="31"/>
      <c r="B264" s="37"/>
      <c r="C264" s="39" t="s">
        <v>413</v>
      </c>
      <c r="D264" s="2">
        <f>COUNTIFS('Target Maturity Assessment'!$A$3:$A$368,$A$68,'Target Maturity Assessment'!$B$3:$B$368,$B263,'Target Maturity Assessment'!$C$3:$C$368,$C264,'Target Maturity Assessment'!$D$3:$D$368,D$67,'Target Maturity Assessment'!$G$3:$G$368,$B$252)</f>
        <v>0</v>
      </c>
      <c r="E264" s="2">
        <f>COUNTIFS('Target Maturity Assessment'!$A$3:$A$368,$A$68,'Target Maturity Assessment'!$B$3:$B$368,$B263,'Target Maturity Assessment'!$C$3:$C$368,$C264,'Target Maturity Assessment'!$D$3:$D$368,E$67,'Target Maturity Assessment'!$G$3:$G$368,$B$252)</f>
        <v>0</v>
      </c>
      <c r="F264" s="2">
        <f>COUNTIFS('Target Maturity Assessment'!$A$3:$A$368,$A$68,'Target Maturity Assessment'!$B$3:$B$368,$B263,'Target Maturity Assessment'!$C$3:$C$368,$C264,'Target Maturity Assessment'!$D$3:$D$368,F$67,'Target Maturity Assessment'!$G$3:$G$368,$B$252)</f>
        <v>0</v>
      </c>
      <c r="G264" s="2" t="b">
        <f>IF('Inherent Risk Assessment'!$C$15=$D$253,SUM(D264),IF('Inherent Risk Assessment'!$C$15=$E$253,SUM(D264:E264),IF('Inherent Risk Assessment'!$C$15=$F$253,SUM(D264:F264))))</f>
        <v>0</v>
      </c>
      <c r="J264" s="51" t="str">
        <f t="shared" si="17"/>
        <v>N/A</v>
      </c>
      <c r="K264" s="51" t="str">
        <f t="shared" si="18"/>
        <v>N/A</v>
      </c>
    </row>
    <row r="265" spans="1:11" ht="13.5" hidden="1" thickBot="1" x14ac:dyDescent="0.25">
      <c r="A265" s="42" t="s">
        <v>438</v>
      </c>
      <c r="B265" s="35" t="s">
        <v>439</v>
      </c>
      <c r="C265" s="33" t="s">
        <v>440</v>
      </c>
      <c r="D265" s="2">
        <f>COUNTIFS('Target Maturity Assessment'!$A$3:$A$368,$A$79,'Target Maturity Assessment'!$B$3:$B$368,$B265,'Target Maturity Assessment'!$C$3:$C$368,$C265,'Target Maturity Assessment'!$D$3:$D$368,D$67,'Target Maturity Assessment'!$G$3:$G$368,$B$252)</f>
        <v>0</v>
      </c>
      <c r="E265" s="2">
        <f>COUNTIFS('Target Maturity Assessment'!$A$3:$A$368,$A$79,'Target Maturity Assessment'!$B$3:$B$368,$B265,'Target Maturity Assessment'!$C$3:$C$368,$C265,'Target Maturity Assessment'!$D$3:$D$368,E$67,'Target Maturity Assessment'!$G$3:$G$368,$B$252)</f>
        <v>0</v>
      </c>
      <c r="F265" s="2">
        <f>COUNTIFS('Target Maturity Assessment'!$A$3:$A$368,$A$79,'Target Maturity Assessment'!$B$3:$B$368,$B265,'Target Maturity Assessment'!$C$3:$C$368,$C265,'Target Maturity Assessment'!$D$3:$D$368,F$67,'Target Maturity Assessment'!$G$3:$G$368,$B$252)</f>
        <v>0</v>
      </c>
      <c r="G265" s="2" t="b">
        <f>IF('Inherent Risk Assessment'!$C$15=$D$253,SUM(D265),IF('Inherent Risk Assessment'!$C$15=$E$253,SUM(D265:E265),IF('Inherent Risk Assessment'!$C$15=$F$253,SUM(D265:F265))))</f>
        <v>0</v>
      </c>
      <c r="J265" s="51" t="str">
        <f t="shared" si="17"/>
        <v>N/A</v>
      </c>
      <c r="K265" s="51" t="str">
        <f t="shared" si="18"/>
        <v>N/A</v>
      </c>
    </row>
    <row r="266" spans="1:11" ht="13.5" hidden="1" thickBot="1" x14ac:dyDescent="0.25">
      <c r="A266" s="36"/>
      <c r="B266" s="37"/>
      <c r="C266" s="39" t="s">
        <v>463</v>
      </c>
      <c r="D266" s="2">
        <f>COUNTIFS('Target Maturity Assessment'!$A$3:$A$368,$A$79,'Target Maturity Assessment'!$B$3:$B$368,$B265,'Target Maturity Assessment'!$C$3:$C$368,$C266,'Target Maturity Assessment'!$D$3:$D$368,D$67,'Target Maturity Assessment'!$G$3:$G$368,$B$252)</f>
        <v>0</v>
      </c>
      <c r="E266" s="2">
        <f>COUNTIFS('Target Maturity Assessment'!$A$3:$A$368,$A$79,'Target Maturity Assessment'!$B$3:$B$368,$B265,'Target Maturity Assessment'!$C$3:$C$368,$C266,'Target Maturity Assessment'!$D$3:$D$368,E$67,'Target Maturity Assessment'!$G$3:$G$368,$B$252)</f>
        <v>0</v>
      </c>
      <c r="F266" s="2">
        <f>COUNTIFS('Target Maturity Assessment'!$A$3:$A$368,$A$79,'Target Maturity Assessment'!$B$3:$B$368,$B265,'Target Maturity Assessment'!$C$3:$C$368,$C266,'Target Maturity Assessment'!$D$3:$D$368,F$67,'Target Maturity Assessment'!$G$3:$G$368,$B$252)</f>
        <v>0</v>
      </c>
      <c r="G266" s="2" t="b">
        <f>IF('Inherent Risk Assessment'!$C$15=$D$253,SUM(D266),IF('Inherent Risk Assessment'!$C$15=$E$253,SUM(D266:E266),IF('Inherent Risk Assessment'!$C$15=$F$253,SUM(D266:F266))))</f>
        <v>0</v>
      </c>
      <c r="J266" s="51" t="str">
        <f t="shared" si="17"/>
        <v>N/A</v>
      </c>
      <c r="K266" s="51" t="str">
        <f t="shared" si="18"/>
        <v>N/A</v>
      </c>
    </row>
    <row r="267" spans="1:11" ht="13.5" hidden="1" thickBot="1" x14ac:dyDescent="0.25">
      <c r="A267" s="36"/>
      <c r="B267" s="35" t="s">
        <v>472</v>
      </c>
      <c r="C267" s="33" t="s">
        <v>476</v>
      </c>
      <c r="D267" s="2">
        <f>COUNTIFS('Target Maturity Assessment'!$A$3:$A$368,$A$79,'Target Maturity Assessment'!$B$3:$B$368,$B267,'Target Maturity Assessment'!$C$3:$C$368,$C267,'Target Maturity Assessment'!$D$3:$D$368,D$67,'Target Maturity Assessment'!$G$3:$G$368,$B$252)</f>
        <v>0</v>
      </c>
      <c r="E267" s="2">
        <f>COUNTIFS('Target Maturity Assessment'!$A$3:$A$368,$A$79,'Target Maturity Assessment'!$B$3:$B$368,$B267,'Target Maturity Assessment'!$C$3:$C$368,$C267,'Target Maturity Assessment'!$D$3:$D$368,E$67,'Target Maturity Assessment'!$G$3:$G$368,$B$252)</f>
        <v>0</v>
      </c>
      <c r="F267" s="2">
        <f>COUNTIFS('Target Maturity Assessment'!$A$3:$A$368,$A$79,'Target Maturity Assessment'!$B$3:$B$368,$B267,'Target Maturity Assessment'!$C$3:$C$368,$C267,'Target Maturity Assessment'!$D$3:$D$368,F$67,'Target Maturity Assessment'!$G$3:$G$368,$B$252)</f>
        <v>0</v>
      </c>
      <c r="G267" s="2" t="b">
        <f>IF('Inherent Risk Assessment'!$C$15=$D$253,SUM(D267),IF('Inherent Risk Assessment'!$C$15=$E$253,SUM(D267:E267),IF('Inherent Risk Assessment'!$C$15=$F$253,SUM(D267:F267))))</f>
        <v>0</v>
      </c>
      <c r="J267" s="51" t="str">
        <f t="shared" si="17"/>
        <v>N/A</v>
      </c>
      <c r="K267" s="51" t="str">
        <f t="shared" si="18"/>
        <v>N/A</v>
      </c>
    </row>
    <row r="268" spans="1:11" ht="13.5" hidden="1" thickBot="1" x14ac:dyDescent="0.25">
      <c r="A268" s="37"/>
      <c r="B268" s="37"/>
      <c r="C268" s="39" t="s">
        <v>473</v>
      </c>
      <c r="D268" s="2">
        <f>COUNTIFS('Target Maturity Assessment'!$A$3:$A$368,$A$79,'Target Maturity Assessment'!$B$3:$B$368,$B267,'Target Maturity Assessment'!$C$3:$C$368,$C268,'Target Maturity Assessment'!$D$3:$D$368,D$67,'Target Maturity Assessment'!$G$3:$G$368,$B$252)</f>
        <v>0</v>
      </c>
      <c r="E268" s="2">
        <f>COUNTIFS('Target Maturity Assessment'!$A$3:$A$368,$A$79,'Target Maturity Assessment'!$B$3:$B$368,$B267,'Target Maturity Assessment'!$C$3:$C$368,$C268,'Target Maturity Assessment'!$D$3:$D$368,E$67,'Target Maturity Assessment'!$G$3:$G$368,$B$252)</f>
        <v>0</v>
      </c>
      <c r="F268" s="2">
        <f>COUNTIFS('Target Maturity Assessment'!$A$3:$A$368,$A$79,'Target Maturity Assessment'!$B$3:$B$368,$B267,'Target Maturity Assessment'!$C$3:$C$368,$C268,'Target Maturity Assessment'!$D$3:$D$368,F$67,'Target Maturity Assessment'!$G$3:$G$368,$B$252)</f>
        <v>0</v>
      </c>
      <c r="G268" s="2" t="b">
        <f>IF('Inherent Risk Assessment'!$C$15=$D$253,SUM(D268),IF('Inherent Risk Assessment'!$C$15=$E$253,SUM(D268:E268),IF('Inherent Risk Assessment'!$C$15=$F$253,SUM(D268:F268))))</f>
        <v>0</v>
      </c>
      <c r="J268" s="51" t="str">
        <f t="shared" si="17"/>
        <v>N/A</v>
      </c>
      <c r="K268" s="51" t="str">
        <f t="shared" si="18"/>
        <v>N/A</v>
      </c>
    </row>
    <row r="269" spans="1:11" ht="13.5" hidden="1" thickBot="1" x14ac:dyDescent="0.25">
      <c r="A269" s="42" t="s">
        <v>491</v>
      </c>
      <c r="B269" s="35" t="s">
        <v>492</v>
      </c>
      <c r="C269" s="33" t="s">
        <v>493</v>
      </c>
      <c r="D269" s="2">
        <f>COUNTIFS('Target Maturity Assessment'!$A$3:$A$368,$A$83,'Target Maturity Assessment'!$B$3:$B$368,$B269,'Target Maturity Assessment'!$C$3:$C$368,$C269,'Target Maturity Assessment'!$D$3:$D$368,D$67,'Target Maturity Assessment'!$G$3:$G$368,$B$252)</f>
        <v>0</v>
      </c>
      <c r="E269" s="2">
        <f>COUNTIFS('Target Maturity Assessment'!$A$3:$A$368,$A$83,'Target Maturity Assessment'!$B$3:$B$368,$B269,'Target Maturity Assessment'!$C$3:$C$368,$C269,'Target Maturity Assessment'!$D$3:$D$368,E$67,'Target Maturity Assessment'!$G$3:$G$368,$B$252)</f>
        <v>0</v>
      </c>
      <c r="F269" s="2">
        <f>COUNTIFS('Target Maturity Assessment'!$A$3:$A$368,$A$83,'Target Maturity Assessment'!$B$3:$B$368,$B269,'Target Maturity Assessment'!$C$3:$C$368,$C269,'Target Maturity Assessment'!$D$3:$D$368,F$67,'Target Maturity Assessment'!$G$3:$G$368,$B$252)</f>
        <v>0</v>
      </c>
      <c r="G269" s="2" t="b">
        <f>IF('Inherent Risk Assessment'!$C$15=$D$253,SUM(D269),IF('Inherent Risk Assessment'!$C$15=$E$253,SUM(D269:E269),IF('Inherent Risk Assessment'!$C$15=$F$253,SUM(D269:F269))))</f>
        <v>0</v>
      </c>
      <c r="J269" s="51" t="str">
        <f t="shared" si="17"/>
        <v>N/A</v>
      </c>
      <c r="K269" s="51" t="str">
        <f t="shared" si="18"/>
        <v>N/A</v>
      </c>
    </row>
    <row r="270" spans="1:11" ht="13.5" hidden="1" thickBot="1" x14ac:dyDescent="0.25">
      <c r="A270" s="36"/>
      <c r="B270" s="36"/>
      <c r="C270" s="34" t="s">
        <v>536</v>
      </c>
      <c r="D270" s="2">
        <f>COUNTIFS('Target Maturity Assessment'!$A$3:$A$368,$A$83,'Target Maturity Assessment'!$B$3:$B$368,$B269,'Target Maturity Assessment'!$C$3:$C$368,$C270,'Target Maturity Assessment'!$D$3:$D$368,D$67,'Target Maturity Assessment'!$G$3:$G$368,$B$252)</f>
        <v>0</v>
      </c>
      <c r="E270" s="2">
        <f>COUNTIFS('Target Maturity Assessment'!$A$3:$A$368,$A$83,'Target Maturity Assessment'!$B$3:$B$368,$B269,'Target Maturity Assessment'!$C$3:$C$368,$C270,'Target Maturity Assessment'!$D$3:$D$368,E$67,'Target Maturity Assessment'!$G$3:$G$368,$B$252)</f>
        <v>0</v>
      </c>
      <c r="F270" s="2">
        <f>COUNTIFS('Target Maturity Assessment'!$A$3:$A$368,$A$83,'Target Maturity Assessment'!$B$3:$B$368,$B269,'Target Maturity Assessment'!$C$3:$C$368,$C270,'Target Maturity Assessment'!$D$3:$D$368,F$67,'Target Maturity Assessment'!$G$3:$G$368,$B$252)</f>
        <v>0</v>
      </c>
      <c r="G270" s="2" t="b">
        <f>IF('Inherent Risk Assessment'!$C$15=$D$253,SUM(D270),IF('Inherent Risk Assessment'!$C$15=$E$253,SUM(D270:E270),IF('Inherent Risk Assessment'!$C$15=$F$253,SUM(D270:F270))))</f>
        <v>0</v>
      </c>
      <c r="J270" s="51" t="str">
        <f t="shared" si="17"/>
        <v>N/A</v>
      </c>
      <c r="K270" s="51" t="str">
        <f t="shared" si="18"/>
        <v>N/A</v>
      </c>
    </row>
    <row r="271" spans="1:11" ht="13.5" hidden="1" thickBot="1" x14ac:dyDescent="0.25">
      <c r="A271" s="36"/>
      <c r="B271" s="37"/>
      <c r="C271" s="39" t="s">
        <v>559</v>
      </c>
      <c r="D271" s="2">
        <f>COUNTIFS('Target Maturity Assessment'!$A$3:$A$368,$A$83,'Target Maturity Assessment'!$B$3:$B$368,$B269,'Target Maturity Assessment'!$C$3:$C$368,$C271,'Target Maturity Assessment'!$D$3:$D$368,D$67,'Target Maturity Assessment'!$G$3:$G$368,$B$252)</f>
        <v>0</v>
      </c>
      <c r="E271" s="2">
        <f>COUNTIFS('Target Maturity Assessment'!$A$3:$A$368,$A$83,'Target Maturity Assessment'!$B$3:$B$368,$B269,'Target Maturity Assessment'!$C$3:$C$368,$C271,'Target Maturity Assessment'!$D$3:$D$368,E$67,'Target Maturity Assessment'!$G$3:$G$368,$B$252)</f>
        <v>0</v>
      </c>
      <c r="F271" s="2">
        <f>COUNTIFS('Target Maturity Assessment'!$A$3:$A$368,$A$83,'Target Maturity Assessment'!$B$3:$B$368,$B269,'Target Maturity Assessment'!$C$3:$C$368,$C271,'Target Maturity Assessment'!$D$3:$D$368,F$67,'Target Maturity Assessment'!$G$3:$G$368,$B$252)</f>
        <v>0</v>
      </c>
      <c r="G271" s="2" t="b">
        <f>IF('Inherent Risk Assessment'!$C$15=$D$253,SUM(D271),IF('Inherent Risk Assessment'!$C$15=$E$253,SUM(D271:E271),IF('Inherent Risk Assessment'!$C$15=$F$253,SUM(D271:F271))))</f>
        <v>0</v>
      </c>
      <c r="J271" s="51" t="str">
        <f t="shared" si="17"/>
        <v>N/A</v>
      </c>
      <c r="K271" s="51" t="str">
        <f t="shared" si="18"/>
        <v>N/A</v>
      </c>
    </row>
    <row r="272" spans="1:11" ht="13.5" hidden="1" thickBot="1" x14ac:dyDescent="0.25">
      <c r="A272" s="36"/>
      <c r="B272" s="35" t="s">
        <v>562</v>
      </c>
      <c r="C272" s="33" t="s">
        <v>563</v>
      </c>
      <c r="D272" s="2">
        <f>COUNTIFS('Target Maturity Assessment'!$A$3:$A$368,$A$83,'Target Maturity Assessment'!$B$3:$B$368,$B272,'Target Maturity Assessment'!$C$3:$C$368,$C272,'Target Maturity Assessment'!$D$3:$D$368,D$67,'Target Maturity Assessment'!$G$3:$G$368,$B$252)</f>
        <v>0</v>
      </c>
      <c r="E272" s="2">
        <f>COUNTIFS('Target Maturity Assessment'!$A$3:$A$368,$A$83,'Target Maturity Assessment'!$B$3:$B$368,$B272,'Target Maturity Assessment'!$C$3:$C$368,$C272,'Target Maturity Assessment'!$D$3:$D$368,E$67,'Target Maturity Assessment'!$G$3:$G$368,$B$252)</f>
        <v>0</v>
      </c>
      <c r="F272" s="2">
        <f>COUNTIFS('Target Maturity Assessment'!$A$3:$A$368,$A$83,'Target Maturity Assessment'!$B$3:$B$368,$B272,'Target Maturity Assessment'!$C$3:$C$368,$C272,'Target Maturity Assessment'!$D$3:$D$368,F$67,'Target Maturity Assessment'!$G$3:$G$368,$B$252)</f>
        <v>0</v>
      </c>
      <c r="G272" s="2" t="b">
        <f>IF('Inherent Risk Assessment'!$C$15=$D$253,SUM(D272),IF('Inherent Risk Assessment'!$C$15=$E$253,SUM(D272:E272),IF('Inherent Risk Assessment'!$C$15=$F$253,SUM(D272:F272))))</f>
        <v>0</v>
      </c>
      <c r="J272" s="51" t="str">
        <f t="shared" si="17"/>
        <v>N/A</v>
      </c>
      <c r="K272" s="51" t="str">
        <f t="shared" si="18"/>
        <v>N/A</v>
      </c>
    </row>
    <row r="273" spans="1:11" ht="13.5" hidden="1" thickBot="1" x14ac:dyDescent="0.25">
      <c r="A273" s="36"/>
      <c r="B273" s="36"/>
      <c r="C273" s="34" t="s">
        <v>584</v>
      </c>
      <c r="D273" s="2">
        <f>COUNTIFS('Target Maturity Assessment'!$A$3:$A$368,$A$83,'Target Maturity Assessment'!$B$3:$B$368,$B272,'Target Maturity Assessment'!$C$3:$C$368,$C273,'Target Maturity Assessment'!$D$3:$D$368,D$67,'Target Maturity Assessment'!$G$3:$G$368,$B$252)</f>
        <v>0</v>
      </c>
      <c r="E273" s="2">
        <f>COUNTIFS('Target Maturity Assessment'!$A$3:$A$368,$A$83,'Target Maturity Assessment'!$B$3:$B$368,$B272,'Target Maturity Assessment'!$C$3:$C$368,$C273,'Target Maturity Assessment'!$D$3:$D$368,E$67,'Target Maturity Assessment'!$G$3:$G$368,$B$252)</f>
        <v>0</v>
      </c>
      <c r="F273" s="2">
        <f>COUNTIFS('Target Maturity Assessment'!$A$3:$A$368,$A$83,'Target Maturity Assessment'!$B$3:$B$368,$B272,'Target Maturity Assessment'!$C$3:$C$368,$C273,'Target Maturity Assessment'!$D$3:$D$368,F$67,'Target Maturity Assessment'!$G$3:$G$368,$B$252)</f>
        <v>0</v>
      </c>
      <c r="G273" s="2" t="b">
        <f>IF('Inherent Risk Assessment'!$C$15=$D$253,SUM(D273),IF('Inherent Risk Assessment'!$C$15=$E$253,SUM(D273:E273),IF('Inherent Risk Assessment'!$C$15=$F$253,SUM(D273:F273))))</f>
        <v>0</v>
      </c>
      <c r="J273" s="51" t="str">
        <f t="shared" si="17"/>
        <v>N/A</v>
      </c>
      <c r="K273" s="51" t="str">
        <f t="shared" si="18"/>
        <v>N/A</v>
      </c>
    </row>
    <row r="274" spans="1:11" ht="13.5" hidden="1" thickBot="1" x14ac:dyDescent="0.25">
      <c r="A274" s="36"/>
      <c r="B274" s="36"/>
      <c r="C274" s="34" t="s">
        <v>589</v>
      </c>
      <c r="D274" s="2">
        <f>COUNTIFS('Target Maturity Assessment'!$A$3:$A$368,$A$83,'Target Maturity Assessment'!$B$3:$B$368,$B272,'Target Maturity Assessment'!$C$3:$C$368,$C274,'Target Maturity Assessment'!$D$3:$D$368,D$67,'Target Maturity Assessment'!$G$3:$G$368,$B$252)</f>
        <v>0</v>
      </c>
      <c r="E274" s="2">
        <f>COUNTIFS('Target Maturity Assessment'!$A$3:$A$368,$A$83,'Target Maturity Assessment'!$B$3:$B$368,$B272,'Target Maturity Assessment'!$C$3:$C$368,$C274,'Target Maturity Assessment'!$D$3:$D$368,E$67,'Target Maturity Assessment'!$G$3:$G$368,$B$252)</f>
        <v>0</v>
      </c>
      <c r="F274" s="2">
        <f>COUNTIFS('Target Maturity Assessment'!$A$3:$A$368,$A$83,'Target Maturity Assessment'!$B$3:$B$368,$B272,'Target Maturity Assessment'!$C$3:$C$368,$C274,'Target Maturity Assessment'!$D$3:$D$368,F$67,'Target Maturity Assessment'!$G$3:$G$368,$B$252)</f>
        <v>0</v>
      </c>
      <c r="G274" s="2" t="b">
        <f>IF('Inherent Risk Assessment'!$C$15=$D$253,SUM(D274),IF('Inherent Risk Assessment'!$C$15=$E$253,SUM(D274:E274),IF('Inherent Risk Assessment'!$C$15=$F$253,SUM(D274:F274))))</f>
        <v>0</v>
      </c>
      <c r="J274" s="51" t="str">
        <f t="shared" si="17"/>
        <v>N/A</v>
      </c>
      <c r="K274" s="51" t="str">
        <f t="shared" si="18"/>
        <v>N/A</v>
      </c>
    </row>
    <row r="275" spans="1:11" ht="13.5" hidden="1" thickBot="1" x14ac:dyDescent="0.25">
      <c r="A275" s="36"/>
      <c r="B275" s="36"/>
      <c r="C275" s="34" t="s">
        <v>598</v>
      </c>
      <c r="D275" s="2">
        <f>COUNTIFS('Target Maturity Assessment'!$A$3:$A$368,$A$83,'Target Maturity Assessment'!$B$3:$B$368,$B272,'Target Maturity Assessment'!$C$3:$C$368,$C275,'Target Maturity Assessment'!$D$3:$D$368,D$67,'Target Maturity Assessment'!$G$3:$G$368,$B$252)</f>
        <v>0</v>
      </c>
      <c r="E275" s="2">
        <f>COUNTIFS('Target Maturity Assessment'!$A$3:$A$368,$A$83,'Target Maturity Assessment'!$B$3:$B$368,$B272,'Target Maturity Assessment'!$C$3:$C$368,$C275,'Target Maturity Assessment'!$D$3:$D$368,E$67,'Target Maturity Assessment'!$G$3:$G$368,$B$252)</f>
        <v>0</v>
      </c>
      <c r="F275" s="2">
        <f>COUNTIFS('Target Maturity Assessment'!$A$3:$A$368,$A$83,'Target Maturity Assessment'!$B$3:$B$368,$B272,'Target Maturity Assessment'!$C$3:$C$368,$C275,'Target Maturity Assessment'!$D$3:$D$368,F$67,'Target Maturity Assessment'!$G$3:$G$368,$B$252)</f>
        <v>0</v>
      </c>
      <c r="G275" s="2" t="b">
        <f>IF('Inherent Risk Assessment'!$C$15=$D$253,SUM(D275),IF('Inherent Risk Assessment'!$C$15=$E$253,SUM(D275:E275),IF('Inherent Risk Assessment'!$C$15=$F$253,SUM(D275:F275))))</f>
        <v>0</v>
      </c>
      <c r="J275" s="51" t="str">
        <f t="shared" si="17"/>
        <v>N/A</v>
      </c>
      <c r="K275" s="51" t="str">
        <f t="shared" si="18"/>
        <v>N/A</v>
      </c>
    </row>
    <row r="276" spans="1:11" ht="13.5" hidden="1" thickBot="1" x14ac:dyDescent="0.25">
      <c r="A276" s="36"/>
      <c r="B276" s="36"/>
      <c r="C276" s="34" t="s">
        <v>607</v>
      </c>
      <c r="D276" s="2">
        <f>COUNTIFS('Target Maturity Assessment'!$A$3:$A$368,$A$83,'Target Maturity Assessment'!$B$3:$B$368,$B272,'Target Maturity Assessment'!$C$3:$C$368,$C276,'Target Maturity Assessment'!$D$3:$D$368,D$67,'Target Maturity Assessment'!$G$3:$G$368,$B$252)</f>
        <v>0</v>
      </c>
      <c r="E276" s="2">
        <f>COUNTIFS('Target Maturity Assessment'!$A$3:$A$368,$A$83,'Target Maturity Assessment'!$B$3:$B$368,$B272,'Target Maturity Assessment'!$C$3:$C$368,$C276,'Target Maturity Assessment'!$D$3:$D$368,E$67,'Target Maturity Assessment'!$G$3:$G$368,$B$252)</f>
        <v>0</v>
      </c>
      <c r="F276" s="2">
        <f>COUNTIFS('Target Maturity Assessment'!$A$3:$A$368,$A$83,'Target Maturity Assessment'!$B$3:$B$368,$B272,'Target Maturity Assessment'!$C$3:$C$368,$C276,'Target Maturity Assessment'!$D$3:$D$368,F$67,'Target Maturity Assessment'!$G$3:$G$368,$B$252)</f>
        <v>0</v>
      </c>
      <c r="G276" s="2" t="b">
        <f>IF('Inherent Risk Assessment'!$C$15=$D$253,SUM(D276),IF('Inherent Risk Assessment'!$C$15=$E$253,SUM(D276:E276),IF('Inherent Risk Assessment'!$C$15=$F$253,SUM(D276:F276))))</f>
        <v>0</v>
      </c>
      <c r="J276" s="51" t="str">
        <f t="shared" si="17"/>
        <v>N/A</v>
      </c>
      <c r="K276" s="51" t="str">
        <f t="shared" si="18"/>
        <v>N/A</v>
      </c>
    </row>
    <row r="277" spans="1:11" ht="13.5" hidden="1" thickBot="1" x14ac:dyDescent="0.25">
      <c r="A277" s="36"/>
      <c r="B277" s="36"/>
      <c r="C277" s="34" t="s">
        <v>612</v>
      </c>
      <c r="D277" s="2">
        <f>COUNTIFS('Target Maturity Assessment'!$A$3:$A$368,$A$83,'Target Maturity Assessment'!$B$3:$B$368,$B272,'Target Maturity Assessment'!$C$3:$C$368,$C277,'Target Maturity Assessment'!$D$3:$D$368,D$67,'Target Maturity Assessment'!$G$3:$G$368,$B$252)</f>
        <v>0</v>
      </c>
      <c r="E277" s="2">
        <f>COUNTIFS('Target Maturity Assessment'!$A$3:$A$368,$A$83,'Target Maturity Assessment'!$B$3:$B$368,$B272,'Target Maturity Assessment'!$C$3:$C$368,$C277,'Target Maturity Assessment'!$D$3:$D$368,E$67,'Target Maturity Assessment'!$G$3:$G$368,$B$252)</f>
        <v>0</v>
      </c>
      <c r="F277" s="2">
        <f>COUNTIFS('Target Maturity Assessment'!$A$3:$A$368,$A$83,'Target Maturity Assessment'!$B$3:$B$368,$B272,'Target Maturity Assessment'!$C$3:$C$368,$C277,'Target Maturity Assessment'!$D$3:$D$368,F$67,'Target Maturity Assessment'!$G$3:$G$368,$B$252)</f>
        <v>0</v>
      </c>
      <c r="G277" s="2" t="b">
        <f>IF('Inherent Risk Assessment'!$C$15=$D$253,SUM(D277),IF('Inherent Risk Assessment'!$C$15=$E$253,SUM(D277:E277),IF('Inherent Risk Assessment'!$C$15=$F$253,SUM(D277:F277))))</f>
        <v>0</v>
      </c>
      <c r="J277" s="51" t="str">
        <f t="shared" si="17"/>
        <v>N/A</v>
      </c>
      <c r="K277" s="51" t="str">
        <f t="shared" si="18"/>
        <v>N/A</v>
      </c>
    </row>
    <row r="278" spans="1:11" ht="13.5" hidden="1" thickBot="1" x14ac:dyDescent="0.25">
      <c r="A278" s="36"/>
      <c r="B278" s="36"/>
      <c r="C278" s="34" t="s">
        <v>615</v>
      </c>
      <c r="D278" s="2">
        <f>COUNTIFS('Target Maturity Assessment'!$A$3:$A$368,$A$83,'Target Maturity Assessment'!$B$3:$B$368,$B272,'Target Maturity Assessment'!$C$3:$C$368,$C278,'Target Maturity Assessment'!$D$3:$D$368,D$67,'Target Maturity Assessment'!$G$3:$G$368,$B$252)</f>
        <v>0</v>
      </c>
      <c r="E278" s="2">
        <f>COUNTIFS('Target Maturity Assessment'!$A$3:$A$368,$A$83,'Target Maturity Assessment'!$B$3:$B$368,$B272,'Target Maturity Assessment'!$C$3:$C$368,$C278,'Target Maturity Assessment'!$D$3:$D$368,E$67,'Target Maturity Assessment'!$G$3:$G$368,$B$252)</f>
        <v>0</v>
      </c>
      <c r="F278" s="2">
        <f>COUNTIFS('Target Maturity Assessment'!$A$3:$A$368,$A$83,'Target Maturity Assessment'!$B$3:$B$368,$B272,'Target Maturity Assessment'!$C$3:$C$368,$C278,'Target Maturity Assessment'!$D$3:$D$368,F$67,'Target Maturity Assessment'!$G$3:$G$368,$B$252)</f>
        <v>0</v>
      </c>
      <c r="G278" s="2" t="b">
        <f>IF('Inherent Risk Assessment'!$C$15=$D$253,SUM(D278),IF('Inherent Risk Assessment'!$C$15=$E$253,SUM(D278:E278),IF('Inherent Risk Assessment'!$C$15=$F$253,SUM(D278:F278))))</f>
        <v>0</v>
      </c>
      <c r="J278" s="51" t="str">
        <f t="shared" si="17"/>
        <v>N/A</v>
      </c>
      <c r="K278" s="51" t="str">
        <f t="shared" si="18"/>
        <v>N/A</v>
      </c>
    </row>
    <row r="279" spans="1:11" ht="13.5" hidden="1" thickBot="1" x14ac:dyDescent="0.25">
      <c r="A279" s="36"/>
      <c r="B279" s="37"/>
      <c r="C279" s="39" t="s">
        <v>618</v>
      </c>
      <c r="D279" s="2">
        <f>COUNTIFS('Target Maturity Assessment'!$A$3:$A$368,$A$83,'Target Maturity Assessment'!$B$3:$B$368,$B272,'Target Maturity Assessment'!$C$3:$C$368,$C279,'Target Maturity Assessment'!$D$3:$D$368,D$67,'Target Maturity Assessment'!$G$3:$G$368,$B$252)</f>
        <v>0</v>
      </c>
      <c r="E279" s="2">
        <f>COUNTIFS('Target Maturity Assessment'!$A$3:$A$368,$A$83,'Target Maturity Assessment'!$B$3:$B$368,$B272,'Target Maturity Assessment'!$C$3:$C$368,$C279,'Target Maturity Assessment'!$D$3:$D$368,E$67,'Target Maturity Assessment'!$G$3:$G$368,$B$252)</f>
        <v>0</v>
      </c>
      <c r="F279" s="2">
        <f>COUNTIFS('Target Maturity Assessment'!$A$3:$A$368,$A$83,'Target Maturity Assessment'!$B$3:$B$368,$B272,'Target Maturity Assessment'!$C$3:$C$368,$C279,'Target Maturity Assessment'!$D$3:$D$368,F$67,'Target Maturity Assessment'!$G$3:$G$368,$B$252)</f>
        <v>0</v>
      </c>
      <c r="G279" s="2" t="b">
        <f>IF('Inherent Risk Assessment'!$C$15=$D$253,SUM(D279),IF('Inherent Risk Assessment'!$C$15=$E$253,SUM(D279:E279),IF('Inherent Risk Assessment'!$C$15=$F$253,SUM(D279:F279))))</f>
        <v>0</v>
      </c>
      <c r="J279" s="51" t="str">
        <f t="shared" si="17"/>
        <v>N/A</v>
      </c>
      <c r="K279" s="51" t="str">
        <f t="shared" si="18"/>
        <v>N/A</v>
      </c>
    </row>
    <row r="280" spans="1:11" ht="13.5" hidden="1" thickBot="1" x14ac:dyDescent="0.25">
      <c r="A280" s="36"/>
      <c r="B280" s="35" t="s">
        <v>621</v>
      </c>
      <c r="C280" s="33" t="s">
        <v>622</v>
      </c>
      <c r="D280" s="2">
        <f>COUNTIFS('Target Maturity Assessment'!$A$3:$A$368,$A$83,'Target Maturity Assessment'!$B$3:$B$368,$B280,'Target Maturity Assessment'!$C$3:$C$368,$C280,'Target Maturity Assessment'!$D$3:$D$368,D$67,'Target Maturity Assessment'!$G$3:$G$368,$B$252)</f>
        <v>0</v>
      </c>
      <c r="E280" s="2">
        <f>COUNTIFS('Target Maturity Assessment'!$A$3:$A$368,$A$83,'Target Maturity Assessment'!$B$3:$B$368,$B280,'Target Maturity Assessment'!$C$3:$C$368,$C280,'Target Maturity Assessment'!$D$3:$D$368,E$67,'Target Maturity Assessment'!$G$3:$G$368,$B$252)</f>
        <v>0</v>
      </c>
      <c r="F280" s="2">
        <f>COUNTIFS('Target Maturity Assessment'!$A$3:$A$368,$A$83,'Target Maturity Assessment'!$B$3:$B$368,$B280,'Target Maturity Assessment'!$C$3:$C$368,$C280,'Target Maturity Assessment'!$D$3:$D$368,F$67,'Target Maturity Assessment'!$G$3:$G$368,$B$252)</f>
        <v>0</v>
      </c>
      <c r="G280" s="2" t="b">
        <f>IF('Inherent Risk Assessment'!$C$15=$D$253,SUM(D280),IF('Inherent Risk Assessment'!$C$15=$E$253,SUM(D280:E280),IF('Inherent Risk Assessment'!$C$15=$F$253,SUM(D280:F280))))</f>
        <v>0</v>
      </c>
      <c r="J280" s="51" t="str">
        <f t="shared" si="17"/>
        <v>N/A</v>
      </c>
      <c r="K280" s="51" t="str">
        <f t="shared" si="18"/>
        <v>N/A</v>
      </c>
    </row>
    <row r="281" spans="1:11" ht="13.5" hidden="1" thickBot="1" x14ac:dyDescent="0.25">
      <c r="A281" s="36"/>
      <c r="B281" s="36"/>
      <c r="C281" s="34" t="s">
        <v>643</v>
      </c>
      <c r="D281" s="2">
        <f>COUNTIFS('Target Maturity Assessment'!$A$3:$A$368,$A$83,'Target Maturity Assessment'!$B$3:$B$368,$B280,'Target Maturity Assessment'!$C$3:$C$368,$C281,'Target Maturity Assessment'!$D$3:$D$368,D$67,'Target Maturity Assessment'!$G$3:$G$368,$B$252)</f>
        <v>0</v>
      </c>
      <c r="E281" s="2">
        <f>COUNTIFS('Target Maturity Assessment'!$A$3:$A$368,$A$83,'Target Maturity Assessment'!$B$3:$B$368,$B280,'Target Maturity Assessment'!$C$3:$C$368,$C281,'Target Maturity Assessment'!$D$3:$D$368,E$67,'Target Maturity Assessment'!$G$3:$G$368,$B$252)</f>
        <v>0</v>
      </c>
      <c r="F281" s="2">
        <f>COUNTIFS('Target Maturity Assessment'!$A$3:$A$368,$A$83,'Target Maturity Assessment'!$B$3:$B$368,$B280,'Target Maturity Assessment'!$C$3:$C$368,$C281,'Target Maturity Assessment'!$D$3:$D$368,F$67,'Target Maturity Assessment'!$G$3:$G$368,$B$252)</f>
        <v>0</v>
      </c>
      <c r="G281" s="2" t="b">
        <f>IF('Inherent Risk Assessment'!$C$15=$D$253,SUM(D281),IF('Inherent Risk Assessment'!$C$15=$E$253,SUM(D281:E281),IF('Inherent Risk Assessment'!$C$15=$F$253,SUM(D281:F281))))</f>
        <v>0</v>
      </c>
      <c r="J281" s="51" t="str">
        <f t="shared" si="17"/>
        <v>N/A</v>
      </c>
      <c r="K281" s="51" t="str">
        <f t="shared" si="18"/>
        <v>N/A</v>
      </c>
    </row>
    <row r="282" spans="1:11" ht="13.5" hidden="1" thickBot="1" x14ac:dyDescent="0.25">
      <c r="A282" s="36"/>
      <c r="B282" s="37"/>
      <c r="C282" s="39" t="s">
        <v>656</v>
      </c>
      <c r="D282" s="2">
        <f>COUNTIFS('Target Maturity Assessment'!$A$3:$A$368,$A$83,'Target Maturity Assessment'!$B$3:$B$368,$B280,'Target Maturity Assessment'!$C$3:$C$368,$C282,'Target Maturity Assessment'!$D$3:$D$368,D$67,'Target Maturity Assessment'!$G$3:$G$368,$B$252)</f>
        <v>0</v>
      </c>
      <c r="E282" s="2">
        <f>COUNTIFS('Target Maturity Assessment'!$A$3:$A$368,$A$83,'Target Maturity Assessment'!$B$3:$B$368,$B280,'Target Maturity Assessment'!$C$3:$C$368,$C282,'Target Maturity Assessment'!$D$3:$D$368,E$67,'Target Maturity Assessment'!$G$3:$G$368,$B$252)</f>
        <v>0</v>
      </c>
      <c r="F282" s="2">
        <f>COUNTIFS('Target Maturity Assessment'!$A$3:$A$368,$A$83,'Target Maturity Assessment'!$B$3:$B$368,$B280,'Target Maturity Assessment'!$C$3:$C$368,$C282,'Target Maturity Assessment'!$D$3:$D$368,F$67,'Target Maturity Assessment'!$G$3:$G$368,$B$252)</f>
        <v>0</v>
      </c>
      <c r="G282" s="2" t="b">
        <f>IF('Inherent Risk Assessment'!$C$15=$D$253,SUM(D282),IF('Inherent Risk Assessment'!$C$15=$E$253,SUM(D282:E282),IF('Inherent Risk Assessment'!$C$15=$F$253,SUM(D282:F282))))</f>
        <v>0</v>
      </c>
      <c r="J282" s="51" t="str">
        <f t="shared" si="17"/>
        <v>N/A</v>
      </c>
      <c r="K282" s="51" t="str">
        <f t="shared" si="18"/>
        <v>N/A</v>
      </c>
    </row>
    <row r="283" spans="1:11" ht="13.5" hidden="1" thickBot="1" x14ac:dyDescent="0.25">
      <c r="A283" s="36"/>
      <c r="B283" s="40" t="s">
        <v>659</v>
      </c>
      <c r="C283" s="41" t="s">
        <v>660</v>
      </c>
      <c r="D283" s="2">
        <f>COUNTIFS('Target Maturity Assessment'!$A$3:$A$368,$A$83,'Target Maturity Assessment'!$B$3:$B$368,$B283,'Target Maturity Assessment'!$C$3:$C$368,$C283,'Target Maturity Assessment'!$D$3:$D$368,D$67,'Target Maturity Assessment'!$G$3:$G$368,$B$252)</f>
        <v>0</v>
      </c>
      <c r="E283" s="2">
        <f>COUNTIFS('Target Maturity Assessment'!$A$3:$A$368,$A$83,'Target Maturity Assessment'!$B$3:$B$368,$B283,'Target Maturity Assessment'!$C$3:$C$368,$C283,'Target Maturity Assessment'!$D$3:$D$368,E$67,'Target Maturity Assessment'!$G$3:$G$368,$B$252)</f>
        <v>0</v>
      </c>
      <c r="F283" s="2">
        <f>COUNTIFS('Target Maturity Assessment'!$A$3:$A$368,$A$83,'Target Maturity Assessment'!$B$3:$B$368,$B283,'Target Maturity Assessment'!$C$3:$C$368,$C283,'Target Maturity Assessment'!$D$3:$D$368,F$67,'Target Maturity Assessment'!$G$3:$G$368,$B$252)</f>
        <v>0</v>
      </c>
      <c r="G283" s="2" t="b">
        <f>IF('Inherent Risk Assessment'!$C$15=$D$253,SUM(D283),IF('Inherent Risk Assessment'!$C$15=$E$253,SUM(D283:E283),IF('Inherent Risk Assessment'!$C$15=$F$253,SUM(D283:F283))))</f>
        <v>0</v>
      </c>
      <c r="J283" s="51" t="str">
        <f t="shared" si="17"/>
        <v>N/A</v>
      </c>
      <c r="K283" s="51" t="str">
        <f t="shared" si="18"/>
        <v>N/A</v>
      </c>
    </row>
    <row r="284" spans="1:11" ht="13.5" hidden="1" thickBot="1" x14ac:dyDescent="0.25">
      <c r="A284" s="36"/>
      <c r="B284" s="35" t="s">
        <v>683</v>
      </c>
      <c r="C284" s="38" t="s">
        <v>684</v>
      </c>
      <c r="D284" s="2">
        <f>COUNTIFS('Target Maturity Assessment'!$A$3:$A$368,$A$83,'Target Maturity Assessment'!$B$3:$B$368,$B284,'Target Maturity Assessment'!$C$3:$C$368,$C284,'Target Maturity Assessment'!$D$3:$D$368,D$67,'Target Maturity Assessment'!$G$3:$G$368,$B$252)</f>
        <v>0</v>
      </c>
      <c r="E284" s="2">
        <f>COUNTIFS('Target Maturity Assessment'!$A$3:$A$368,$A$83,'Target Maturity Assessment'!$B$3:$B$368,$B284,'Target Maturity Assessment'!$C$3:$C$368,$C284,'Target Maturity Assessment'!$D$3:$D$368,E$67,'Target Maturity Assessment'!$G$3:$G$368,$B$252)</f>
        <v>0</v>
      </c>
      <c r="F284" s="2">
        <f>COUNTIFS('Target Maturity Assessment'!$A$3:$A$368,$A$83,'Target Maturity Assessment'!$B$3:$B$368,$B284,'Target Maturity Assessment'!$C$3:$C$368,$C284,'Target Maturity Assessment'!$D$3:$D$368,F$67,'Target Maturity Assessment'!$G$3:$G$368,$B$252)</f>
        <v>0</v>
      </c>
      <c r="G284" s="2" t="b">
        <f>IF('Inherent Risk Assessment'!$C$15=$D$253,SUM(D284),IF('Inherent Risk Assessment'!$C$15=$E$253,SUM(D284:E284),IF('Inherent Risk Assessment'!$C$15=$F$253,SUM(D284:F284))))</f>
        <v>0</v>
      </c>
      <c r="J284" s="51" t="str">
        <f t="shared" si="17"/>
        <v>N/A</v>
      </c>
      <c r="K284" s="51" t="str">
        <f t="shared" si="18"/>
        <v>N/A</v>
      </c>
    </row>
    <row r="285" spans="1:11" ht="13.5" hidden="1" thickBot="1" x14ac:dyDescent="0.25">
      <c r="A285" s="36"/>
      <c r="B285" s="37"/>
      <c r="C285" s="39" t="s">
        <v>699</v>
      </c>
      <c r="D285" s="2">
        <f>COUNTIFS('Target Maturity Assessment'!$A$3:$A$368,$A$83,'Target Maturity Assessment'!$B$3:$B$368,$B284,'Target Maturity Assessment'!$C$3:$C$368,$C285,'Target Maturity Assessment'!$D$3:$D$368,D$67,'Target Maturity Assessment'!$G$3:$G$368,$B$252)</f>
        <v>0</v>
      </c>
      <c r="E285" s="2">
        <f>COUNTIFS('Target Maturity Assessment'!$A$3:$A$368,$A$83,'Target Maturity Assessment'!$B$3:$B$368,$B284,'Target Maturity Assessment'!$C$3:$C$368,$C285,'Target Maturity Assessment'!$D$3:$D$368,E$67,'Target Maturity Assessment'!$G$3:$G$368,$B$252)</f>
        <v>0</v>
      </c>
      <c r="F285" s="2">
        <f>COUNTIFS('Target Maturity Assessment'!$A$3:$A$368,$A$83,'Target Maturity Assessment'!$B$3:$B$368,$B284,'Target Maturity Assessment'!$C$3:$C$368,$C285,'Target Maturity Assessment'!$D$3:$D$368,F$67,'Target Maturity Assessment'!$G$3:$G$368,$B$252)</f>
        <v>0</v>
      </c>
      <c r="G285" s="2" t="b">
        <f>IF('Inherent Risk Assessment'!$C$15=$D$253,SUM(D285),IF('Inherent Risk Assessment'!$C$15=$E$253,SUM(D285:E285),IF('Inherent Risk Assessment'!$C$15=$F$253,SUM(D285:F285))))</f>
        <v>0</v>
      </c>
      <c r="J285" s="51" t="str">
        <f t="shared" si="17"/>
        <v>N/A</v>
      </c>
      <c r="K285" s="51" t="str">
        <f t="shared" si="18"/>
        <v>N/A</v>
      </c>
    </row>
    <row r="286" spans="1:11" ht="13.5" hidden="1" thickBot="1" x14ac:dyDescent="0.25">
      <c r="A286" s="36"/>
      <c r="B286" s="35" t="s">
        <v>708</v>
      </c>
      <c r="C286" s="33" t="s">
        <v>709</v>
      </c>
      <c r="D286" s="2">
        <f>COUNTIFS('Target Maturity Assessment'!$A$3:$A$368,$A$83,'Target Maturity Assessment'!$B$3:$B$368,$B286,'Target Maturity Assessment'!$C$3:$C$368,$C286,'Target Maturity Assessment'!$D$3:$D$368,D$67,'Target Maturity Assessment'!$G$3:$G$368,$B$252)</f>
        <v>0</v>
      </c>
      <c r="E286" s="2">
        <f>COUNTIFS('Target Maturity Assessment'!$A$3:$A$368,$A$83,'Target Maturity Assessment'!$B$3:$B$368,$B286,'Target Maturity Assessment'!$C$3:$C$368,$C286,'Target Maturity Assessment'!$D$3:$D$368,E$67,'Target Maturity Assessment'!$G$3:$G$368,$B$252)</f>
        <v>0</v>
      </c>
      <c r="F286" s="2">
        <f>COUNTIFS('Target Maturity Assessment'!$A$3:$A$368,$A$83,'Target Maturity Assessment'!$B$3:$B$368,$B286,'Target Maturity Assessment'!$C$3:$C$368,$C286,'Target Maturity Assessment'!$D$3:$D$368,F$67,'Target Maturity Assessment'!$G$3:$G$368,$B$252)</f>
        <v>0</v>
      </c>
      <c r="G286" s="2" t="b">
        <f>IF('Inherent Risk Assessment'!$C$15=$D$253,SUM(D286),IF('Inherent Risk Assessment'!$C$15=$E$253,SUM(D286:E286),IF('Inherent Risk Assessment'!$C$15=$F$253,SUM(D286:F286))))</f>
        <v>0</v>
      </c>
      <c r="J286" s="51" t="str">
        <f t="shared" si="17"/>
        <v>N/A</v>
      </c>
      <c r="K286" s="51" t="str">
        <f t="shared" si="18"/>
        <v>N/A</v>
      </c>
    </row>
    <row r="287" spans="1:11" ht="13.5" hidden="1" thickBot="1" x14ac:dyDescent="0.25">
      <c r="A287" s="36"/>
      <c r="B287" s="36"/>
      <c r="C287" s="34" t="s">
        <v>722</v>
      </c>
      <c r="D287" s="2">
        <f>COUNTIFS('Target Maturity Assessment'!$A$3:$A$368,$A$83,'Target Maturity Assessment'!$B$3:$B$368,$B286,'Target Maturity Assessment'!$C$3:$C$368,$C287,'Target Maturity Assessment'!$D$3:$D$368,D$67,'Target Maturity Assessment'!$G$3:$G$368,$B$252)</f>
        <v>0</v>
      </c>
      <c r="E287" s="2">
        <f>COUNTIFS('Target Maturity Assessment'!$A$3:$A$368,$A$83,'Target Maturity Assessment'!$B$3:$B$368,$B286,'Target Maturity Assessment'!$C$3:$C$368,$C287,'Target Maturity Assessment'!$D$3:$D$368,E$67,'Target Maturity Assessment'!$G$3:$G$368,$B$252)</f>
        <v>0</v>
      </c>
      <c r="F287" s="2">
        <f>COUNTIFS('Target Maturity Assessment'!$A$3:$A$368,$A$83,'Target Maturity Assessment'!$B$3:$B$368,$B286,'Target Maturity Assessment'!$C$3:$C$368,$C287,'Target Maturity Assessment'!$D$3:$D$368,F$67,'Target Maturity Assessment'!$G$3:$G$368,$B$252)</f>
        <v>0</v>
      </c>
      <c r="G287" s="2" t="b">
        <f>IF('Inherent Risk Assessment'!$C$15=$D$253,SUM(D287),IF('Inherent Risk Assessment'!$C$15=$E$253,SUM(D287:E287),IF('Inherent Risk Assessment'!$C$15=$F$253,SUM(D287:F287))))</f>
        <v>0</v>
      </c>
      <c r="J287" s="51" t="str">
        <f t="shared" si="17"/>
        <v>N/A</v>
      </c>
      <c r="K287" s="51" t="str">
        <f t="shared" si="18"/>
        <v>N/A</v>
      </c>
    </row>
    <row r="288" spans="1:11" ht="13.5" hidden="1" thickBot="1" x14ac:dyDescent="0.25">
      <c r="A288" s="37"/>
      <c r="B288" s="37"/>
      <c r="C288" s="39" t="s">
        <v>725</v>
      </c>
      <c r="D288" s="2">
        <f>COUNTIFS('Target Maturity Assessment'!$A$3:$A$368,$A$83,'Target Maturity Assessment'!$B$3:$B$368,$B286,'Target Maturity Assessment'!$C$3:$C$368,$C288,'Target Maturity Assessment'!$D$3:$D$368,D$67,'Target Maturity Assessment'!$G$3:$G$368,$B$252)</f>
        <v>0</v>
      </c>
      <c r="E288" s="2">
        <f>COUNTIFS('Target Maturity Assessment'!$A$3:$A$368,$A$83,'Target Maturity Assessment'!$B$3:$B$368,$B286,'Target Maturity Assessment'!$C$3:$C$368,$C288,'Target Maturity Assessment'!$D$3:$D$368,E$67,'Target Maturity Assessment'!$G$3:$G$368,$B$252)</f>
        <v>0</v>
      </c>
      <c r="F288" s="2">
        <f>COUNTIFS('Target Maturity Assessment'!$A$3:$A$368,$A$83,'Target Maturity Assessment'!$B$3:$B$368,$B286,'Target Maturity Assessment'!$C$3:$C$368,$C288,'Target Maturity Assessment'!$D$3:$D$368,F$67,'Target Maturity Assessment'!$G$3:$G$368,$B$252)</f>
        <v>0</v>
      </c>
      <c r="G288" s="2" t="b">
        <f>IF('Inherent Risk Assessment'!$C$15=$D$253,SUM(D288),IF('Inherent Risk Assessment'!$C$15=$E$253,SUM(D288:E288),IF('Inherent Risk Assessment'!$C$15=$F$253,SUM(D288:F288))))</f>
        <v>0</v>
      </c>
      <c r="J288" s="51" t="str">
        <f t="shared" si="17"/>
        <v>N/A</v>
      </c>
      <c r="K288" s="51" t="str">
        <f t="shared" si="18"/>
        <v>N/A</v>
      </c>
    </row>
    <row r="289" spans="1:11" ht="13.5" hidden="1" thickBot="1" x14ac:dyDescent="0.25">
      <c r="A289" s="42" t="s">
        <v>730</v>
      </c>
      <c r="B289" s="43" t="s">
        <v>731</v>
      </c>
      <c r="C289" s="33" t="s">
        <v>732</v>
      </c>
      <c r="D289" s="2">
        <f>COUNTIFS('Target Maturity Assessment'!$A$3:$A$368,$A$103,'Target Maturity Assessment'!$B$3:$B$368,$B289,'Target Maturity Assessment'!$C$3:$C$368,$C289,'Target Maturity Assessment'!$D$3:$D$368,D$67,'Target Maturity Assessment'!$G$3:$G$368,$B$252)</f>
        <v>0</v>
      </c>
      <c r="E289" s="2">
        <f>COUNTIFS('Target Maturity Assessment'!$A$3:$A$368,$A$103,'Target Maturity Assessment'!$B$3:$B$368,$B289,'Target Maturity Assessment'!$C$3:$C$368,$C289,'Target Maturity Assessment'!$D$3:$D$368,E$67,'Target Maturity Assessment'!$G$3:$G$368,$B$252)</f>
        <v>0</v>
      </c>
      <c r="F289" s="2">
        <f>COUNTIFS('Target Maturity Assessment'!$A$3:$A$368,$A$103,'Target Maturity Assessment'!$B$3:$B$368,$B289,'Target Maturity Assessment'!$C$3:$C$368,$C289,'Target Maturity Assessment'!$D$3:$D$368,F$67,'Target Maturity Assessment'!$G$3:$G$368,$B$252)</f>
        <v>0</v>
      </c>
      <c r="G289" s="2" t="b">
        <f>IF('Inherent Risk Assessment'!$C$15=$D$253,SUM(D289),IF('Inherent Risk Assessment'!$C$15=$E$253,SUM(D289:E289),IF('Inherent Risk Assessment'!$C$15=$F$253,SUM(D289:F289))))</f>
        <v>0</v>
      </c>
      <c r="J289" s="51" t="str">
        <f t="shared" si="17"/>
        <v>N/A</v>
      </c>
      <c r="K289" s="51" t="str">
        <f t="shared" si="18"/>
        <v>N/A</v>
      </c>
    </row>
    <row r="290" spans="1:11" ht="13.5" hidden="1" thickBot="1" x14ac:dyDescent="0.25">
      <c r="A290" s="36"/>
      <c r="B290" s="37"/>
      <c r="C290" s="39" t="s">
        <v>739</v>
      </c>
      <c r="D290" s="2">
        <f>COUNTIFS('Target Maturity Assessment'!$A$3:$A$368,$A$103,'Target Maturity Assessment'!$B$3:$B$368,$B289,'Target Maturity Assessment'!$C$3:$C$368,$C290,'Target Maturity Assessment'!$D$3:$D$368,D$67,'Target Maturity Assessment'!$G$3:$G$368,$B$252)</f>
        <v>0</v>
      </c>
      <c r="E290" s="2">
        <f>COUNTIFS('Target Maturity Assessment'!$A$3:$A$368,$A$103,'Target Maturity Assessment'!$B$3:$B$368,$B289,'Target Maturity Assessment'!$C$3:$C$368,$C290,'Target Maturity Assessment'!$D$3:$D$368,E$67,'Target Maturity Assessment'!$G$3:$G$368,$B$252)</f>
        <v>0</v>
      </c>
      <c r="F290" s="2">
        <f>COUNTIFS('Target Maturity Assessment'!$A$3:$A$368,$A$103,'Target Maturity Assessment'!$B$3:$B$368,$B289,'Target Maturity Assessment'!$C$3:$C$368,$C290,'Target Maturity Assessment'!$D$3:$D$368,F$67,'Target Maturity Assessment'!$G$3:$G$368,$B$252)</f>
        <v>0</v>
      </c>
      <c r="G290" s="2" t="b">
        <f>IF('Inherent Risk Assessment'!$C$15=$D$253,SUM(D290),IF('Inherent Risk Assessment'!$C$15=$E$253,SUM(D290:E290),IF('Inherent Risk Assessment'!$C$15=$F$253,SUM(D290:F290))))</f>
        <v>0</v>
      </c>
      <c r="J290" s="51" t="str">
        <f t="shared" si="17"/>
        <v>N/A</v>
      </c>
      <c r="K290" s="51" t="str">
        <f t="shared" si="18"/>
        <v>N/A</v>
      </c>
    </row>
    <row r="291" spans="1:11" ht="13.5" hidden="1" thickBot="1" x14ac:dyDescent="0.25">
      <c r="A291" s="36"/>
      <c r="B291" s="35" t="s">
        <v>752</v>
      </c>
      <c r="C291" s="33" t="s">
        <v>753</v>
      </c>
      <c r="D291" s="2">
        <f>COUNTIFS('Target Maturity Assessment'!$A$3:$A$368,$A$103,'Target Maturity Assessment'!$B$3:$B$368,$B291,'Target Maturity Assessment'!$C$3:$C$368,$C291,'Target Maturity Assessment'!$D$3:$D$368,D$67,'Target Maturity Assessment'!$G$3:$G$368,$B$252)</f>
        <v>0</v>
      </c>
      <c r="E291" s="2">
        <f>COUNTIFS('Target Maturity Assessment'!$A$3:$A$368,$A$103,'Target Maturity Assessment'!$B$3:$B$368,$B291,'Target Maturity Assessment'!$C$3:$C$368,$C291,'Target Maturity Assessment'!$D$3:$D$368,E$67,'Target Maturity Assessment'!$G$3:$G$368,$B$252)</f>
        <v>0</v>
      </c>
      <c r="F291" s="2">
        <f>COUNTIFS('Target Maturity Assessment'!$A$3:$A$368,$A$103,'Target Maturity Assessment'!$B$3:$B$368,$B291,'Target Maturity Assessment'!$C$3:$C$368,$C291,'Target Maturity Assessment'!$D$3:$D$368,F$67,'Target Maturity Assessment'!$G$3:$G$368,$B$252)</f>
        <v>0</v>
      </c>
      <c r="G291" s="2" t="b">
        <f>IF('Inherent Risk Assessment'!$C$15=$D$253,SUM(D291),IF('Inherent Risk Assessment'!$C$15=$E$253,SUM(D291:E291),IF('Inherent Risk Assessment'!$C$15=$F$253,SUM(D291:F291))))</f>
        <v>0</v>
      </c>
      <c r="J291" s="51" t="str">
        <f t="shared" si="17"/>
        <v>N/A</v>
      </c>
      <c r="K291" s="51" t="str">
        <f t="shared" si="18"/>
        <v>N/A</v>
      </c>
    </row>
    <row r="292" spans="1:11" ht="13.5" hidden="1" thickBot="1" x14ac:dyDescent="0.25">
      <c r="A292" s="36"/>
      <c r="B292" s="36"/>
      <c r="C292" s="34" t="s">
        <v>772</v>
      </c>
      <c r="D292" s="2">
        <f>COUNTIFS('Target Maturity Assessment'!$A$3:$A$368,$A$103,'Target Maturity Assessment'!$B$3:$B$368,$B291,'Target Maturity Assessment'!$C$3:$C$368,$C292,'Target Maturity Assessment'!$D$3:$D$368,D$67,'Target Maturity Assessment'!$G$3:$G$368,$B$252)</f>
        <v>0</v>
      </c>
      <c r="E292" s="2">
        <f>COUNTIFS('Target Maturity Assessment'!$A$3:$A$368,$A$103,'Target Maturity Assessment'!$B$3:$B$368,$B291,'Target Maturity Assessment'!$C$3:$C$368,$C292,'Target Maturity Assessment'!$D$3:$D$368,E$67,'Target Maturity Assessment'!$G$3:$G$368,$B$252)</f>
        <v>0</v>
      </c>
      <c r="F292" s="2">
        <f>COUNTIFS('Target Maturity Assessment'!$A$3:$A$368,$A$103,'Target Maturity Assessment'!$B$3:$B$368,$B291,'Target Maturity Assessment'!$C$3:$C$368,$C292,'Target Maturity Assessment'!$D$3:$D$368,F$67,'Target Maturity Assessment'!$G$3:$G$368,$B$252)</f>
        <v>0</v>
      </c>
      <c r="G292" s="2" t="b">
        <f>IF('Inherent Risk Assessment'!$C$15=$D$253,SUM(D292),IF('Inherent Risk Assessment'!$C$15=$E$253,SUM(D292:E292),IF('Inherent Risk Assessment'!$C$15=$F$253,SUM(D292:F292))))</f>
        <v>0</v>
      </c>
      <c r="J292" s="51" t="str">
        <f t="shared" si="17"/>
        <v>N/A</v>
      </c>
      <c r="K292" s="51" t="str">
        <f t="shared" si="18"/>
        <v>N/A</v>
      </c>
    </row>
    <row r="293" spans="1:11" ht="13.5" hidden="1" thickBot="1" x14ac:dyDescent="0.25">
      <c r="A293" s="36"/>
      <c r="B293" s="37"/>
      <c r="C293" s="39" t="s">
        <v>785</v>
      </c>
      <c r="D293" s="2">
        <f>COUNTIFS('Target Maturity Assessment'!$A$3:$A$368,$A$103,'Target Maturity Assessment'!$B$3:$B$368,$B291,'Target Maturity Assessment'!$C$3:$C$368,$C293,'Target Maturity Assessment'!$D$3:$D$368,D$67,'Target Maturity Assessment'!$G$3:$G$368,$B$252)</f>
        <v>0</v>
      </c>
      <c r="E293" s="2">
        <f>COUNTIFS('Target Maturity Assessment'!$A$3:$A$368,$A$103,'Target Maturity Assessment'!$B$3:$B$368,$B291,'Target Maturity Assessment'!$C$3:$C$368,$C293,'Target Maturity Assessment'!$D$3:$D$368,E$67,'Target Maturity Assessment'!$G$3:$G$368,$B$252)</f>
        <v>0</v>
      </c>
      <c r="F293" s="2">
        <f>COUNTIFS('Target Maturity Assessment'!$A$3:$A$368,$A$103,'Target Maturity Assessment'!$B$3:$B$368,$B291,'Target Maturity Assessment'!$C$3:$C$368,$C293,'Target Maturity Assessment'!$D$3:$D$368,F$67,'Target Maturity Assessment'!$G$3:$G$368,$B$252)</f>
        <v>0</v>
      </c>
      <c r="G293" s="2" t="b">
        <f>IF('Inherent Risk Assessment'!$C$15=$D$253,SUM(D293),IF('Inherent Risk Assessment'!$C$15=$E$253,SUM(D293:E293),IF('Inherent Risk Assessment'!$C$15=$F$253,SUM(D293:F293))))</f>
        <v>0</v>
      </c>
      <c r="J293" s="51" t="str">
        <f t="shared" si="17"/>
        <v>N/A</v>
      </c>
      <c r="K293" s="51" t="str">
        <f t="shared" si="18"/>
        <v>N/A</v>
      </c>
    </row>
    <row r="294" spans="1:11" ht="13.5" hidden="1" thickBot="1" x14ac:dyDescent="0.25">
      <c r="A294" s="36"/>
      <c r="B294" s="35" t="s">
        <v>800</v>
      </c>
      <c r="C294" s="33" t="s">
        <v>801</v>
      </c>
      <c r="D294" s="2">
        <f>COUNTIFS('Target Maturity Assessment'!$A$3:$A$368,$A$103,'Target Maturity Assessment'!$B$3:$B$368,$B294,'Target Maturity Assessment'!$C$3:$C$368,$C294,'Target Maturity Assessment'!$D$3:$D$368,D$67,'Target Maturity Assessment'!$G$3:$G$368,$B$252)</f>
        <v>0</v>
      </c>
      <c r="E294" s="2">
        <f>COUNTIFS('Target Maturity Assessment'!$A$3:$A$368,$A$103,'Target Maturity Assessment'!$B$3:$B$368,$B294,'Target Maturity Assessment'!$C$3:$C$368,$C294,'Target Maturity Assessment'!$D$3:$D$368,E$67,'Target Maturity Assessment'!$G$3:$G$368,$B$252)</f>
        <v>0</v>
      </c>
      <c r="F294" s="2">
        <f>COUNTIFS('Target Maturity Assessment'!$A$3:$A$368,$A$103,'Target Maturity Assessment'!$B$3:$B$368,$B294,'Target Maturity Assessment'!$C$3:$C$368,$C294,'Target Maturity Assessment'!$D$3:$D$368,F$67,'Target Maturity Assessment'!$G$3:$G$368,$B$252)</f>
        <v>0</v>
      </c>
      <c r="G294" s="2" t="b">
        <f>IF('Inherent Risk Assessment'!$C$15=$D$253,SUM(D294),IF('Inherent Risk Assessment'!$C$15=$E$253,SUM(D294:E294),IF('Inherent Risk Assessment'!$C$15=$F$253,SUM(D294:F294))))</f>
        <v>0</v>
      </c>
      <c r="J294" s="51" t="str">
        <f t="shared" si="17"/>
        <v>N/A</v>
      </c>
      <c r="K294" s="51" t="str">
        <f t="shared" si="18"/>
        <v>N/A</v>
      </c>
    </row>
    <row r="295" spans="1:11" ht="13.5" hidden="1" thickBot="1" x14ac:dyDescent="0.25">
      <c r="A295" s="36"/>
      <c r="B295" s="37"/>
      <c r="C295" s="39" t="s">
        <v>816</v>
      </c>
      <c r="D295" s="2">
        <f>COUNTIFS('Target Maturity Assessment'!$A$3:$A$368,$A$103,'Target Maturity Assessment'!$B$3:$B$368,$B294,'Target Maturity Assessment'!$C$3:$C$368,$C295,'Target Maturity Assessment'!$D$3:$D$368,D$67,'Target Maturity Assessment'!$G$3:$G$368,$B$252)</f>
        <v>0</v>
      </c>
      <c r="E295" s="2">
        <f>COUNTIFS('Target Maturity Assessment'!$A$3:$A$368,$A$103,'Target Maturity Assessment'!$B$3:$B$368,$B294,'Target Maturity Assessment'!$C$3:$C$368,$C295,'Target Maturity Assessment'!$D$3:$D$368,E$67,'Target Maturity Assessment'!$G$3:$G$368,$B$252)</f>
        <v>0</v>
      </c>
      <c r="F295" s="2">
        <f>COUNTIFS('Target Maturity Assessment'!$A$3:$A$368,$A$103,'Target Maturity Assessment'!$B$3:$B$368,$B294,'Target Maturity Assessment'!$C$3:$C$368,$C295,'Target Maturity Assessment'!$D$3:$D$368,F$67,'Target Maturity Assessment'!$G$3:$G$368,$B$252)</f>
        <v>0</v>
      </c>
      <c r="G295" s="2" t="b">
        <f>IF('Inherent Risk Assessment'!$C$15=$D$253,SUM(D295),IF('Inherent Risk Assessment'!$C$15=$E$253,SUM(D295:E295),IF('Inherent Risk Assessment'!$C$15=$F$253,SUM(D295:F295))))</f>
        <v>0</v>
      </c>
      <c r="J295" s="51" t="str">
        <f t="shared" si="17"/>
        <v>N/A</v>
      </c>
      <c r="K295" s="51" t="str">
        <f t="shared" si="18"/>
        <v>N/A</v>
      </c>
    </row>
    <row r="296" spans="1:11" ht="13.5" hidden="1" thickBot="1" x14ac:dyDescent="0.25">
      <c r="A296" s="36"/>
      <c r="B296" s="35" t="s">
        <v>843</v>
      </c>
      <c r="C296" s="33" t="s">
        <v>844</v>
      </c>
      <c r="D296" s="2">
        <f>COUNTIFS('Target Maturity Assessment'!$A$3:$A$368,$A$103,'Target Maturity Assessment'!$B$3:$B$368,$B$296,'Target Maturity Assessment'!$C$3:$C$368,$C296,'Target Maturity Assessment'!$D$3:$D$368,D$67,'Target Maturity Assessment'!$G$3:$G$368,$B$252)</f>
        <v>0</v>
      </c>
      <c r="E296" s="2">
        <f>COUNTIFS('Target Maturity Assessment'!$A$3:$A$368,$A$103,'Target Maturity Assessment'!$B$3:$B$368,$B$296,'Target Maturity Assessment'!$C$3:$C$368,$C296,'Target Maturity Assessment'!$D$3:$D$368,E$67,'Target Maturity Assessment'!$G$3:$G$368,$B$252)</f>
        <v>0</v>
      </c>
      <c r="F296" s="2">
        <f>COUNTIFS('Target Maturity Assessment'!$A$3:$A$368,$A$103,'Target Maturity Assessment'!$B$3:$B$368,$B$296,'Target Maturity Assessment'!$C$3:$C$368,$C296,'Target Maturity Assessment'!$D$3:$D$368,F$67,'Target Maturity Assessment'!$G$3:$G$368,$B$252)</f>
        <v>0</v>
      </c>
      <c r="G296" s="2" t="b">
        <f>IF('Inherent Risk Assessment'!$C$15=$D$253,SUM(D296),IF('Inherent Risk Assessment'!$C$15=$E$253,SUM(D296:E296),IF('Inherent Risk Assessment'!$C$15=$F$253,SUM(D296:F296))))</f>
        <v>0</v>
      </c>
      <c r="J296" s="51" t="str">
        <f t="shared" si="17"/>
        <v>N/A</v>
      </c>
      <c r="K296" s="51" t="str">
        <f t="shared" si="18"/>
        <v>N/A</v>
      </c>
    </row>
    <row r="297" spans="1:11" ht="13.5" hidden="1" thickBot="1" x14ac:dyDescent="0.25">
      <c r="A297" s="42" t="s">
        <v>863</v>
      </c>
      <c r="B297" s="35" t="s">
        <v>864</v>
      </c>
      <c r="C297" s="33" t="s">
        <v>865</v>
      </c>
      <c r="D297" s="2">
        <f>COUNTIFS('Target Maturity Assessment'!$A$3:$A$368,$A$111,'Target Maturity Assessment'!$B$3:$B$368,$B297,'Target Maturity Assessment'!$C$3:$C$368,$C297,'Target Maturity Assessment'!$D$3:$D$368,D$67,'Target Maturity Assessment'!$G$3:$G$368,$B$252)</f>
        <v>0</v>
      </c>
      <c r="E297" s="2">
        <f>COUNTIFS('Target Maturity Assessment'!$A$3:$A$368,$A$111,'Target Maturity Assessment'!$B$3:$B$368,$B297,'Target Maturity Assessment'!$C$3:$C$368,$C297,'Target Maturity Assessment'!$D$3:$D$368,E$67,'Target Maturity Assessment'!$G$3:$G$368,$B$252)</f>
        <v>0</v>
      </c>
      <c r="F297" s="2">
        <f>COUNTIFS('Target Maturity Assessment'!$A$3:$A$368,$A$111,'Target Maturity Assessment'!$B$3:$B$368,$B297,'Target Maturity Assessment'!$C$3:$C$368,$C297,'Target Maturity Assessment'!$D$3:$D$368,F$67,'Target Maturity Assessment'!$G$3:$G$368,$B$252)</f>
        <v>0</v>
      </c>
      <c r="G297" s="2" t="b">
        <f>IF('Inherent Risk Assessment'!$C$15=$D$253,SUM(D297),IF('Inherent Risk Assessment'!$C$15=$E$253,SUM(D297:E297),IF('Inherent Risk Assessment'!$C$15=$F$253,SUM(D297:F297))))</f>
        <v>0</v>
      </c>
      <c r="J297" s="51" t="str">
        <f t="shared" si="17"/>
        <v>N/A</v>
      </c>
      <c r="K297" s="51" t="str">
        <f t="shared" si="18"/>
        <v>N/A</v>
      </c>
    </row>
    <row r="298" spans="1:11" ht="13.5" hidden="1" thickBot="1" x14ac:dyDescent="0.25">
      <c r="A298" s="36"/>
      <c r="B298" s="36"/>
      <c r="C298" s="34" t="s">
        <v>890</v>
      </c>
      <c r="D298" s="2">
        <f>COUNTIFS('Target Maturity Assessment'!$A$3:$A$368,$A$111,'Target Maturity Assessment'!$B$3:$B$368,$B297,'Target Maturity Assessment'!$C$3:$C$368,$C298,'Target Maturity Assessment'!$D$3:$D$368,D$67,'Target Maturity Assessment'!$G$3:$G$368,$B$252)</f>
        <v>0</v>
      </c>
      <c r="E298" s="2">
        <f>COUNTIFS('Target Maturity Assessment'!$A$3:$A$368,$A$111,'Target Maturity Assessment'!$B$3:$B$368,$B297,'Target Maturity Assessment'!$C$3:$C$368,$C298,'Target Maturity Assessment'!$D$3:$D$368,E$67,'Target Maturity Assessment'!$G$3:$G$368,$B$252)</f>
        <v>0</v>
      </c>
      <c r="F298" s="2">
        <f>COUNTIFS('Target Maturity Assessment'!$A$3:$A$368,$A$111,'Target Maturity Assessment'!$B$3:$B$368,$B297,'Target Maturity Assessment'!$C$3:$C$368,$C298,'Target Maturity Assessment'!$D$3:$D$368,F$67,'Target Maturity Assessment'!$G$3:$G$368,$B$252)</f>
        <v>0</v>
      </c>
      <c r="G298" s="2" t="b">
        <f>IF('Inherent Risk Assessment'!$C$15=$D$253,SUM(D298),IF('Inherent Risk Assessment'!$C$15=$E$253,SUM(D298:E298),IF('Inherent Risk Assessment'!$C$15=$F$253,SUM(D298:F298))))</f>
        <v>0</v>
      </c>
      <c r="J298" s="51" t="str">
        <f t="shared" si="17"/>
        <v>N/A</v>
      </c>
      <c r="K298" s="51" t="str">
        <f t="shared" si="18"/>
        <v>N/A</v>
      </c>
    </row>
    <row r="299" spans="1:11" ht="13.5" hidden="1" thickBot="1" x14ac:dyDescent="0.25">
      <c r="A299" s="36"/>
      <c r="B299" s="37"/>
      <c r="C299" s="39" t="s">
        <v>917</v>
      </c>
      <c r="D299" s="2">
        <f>COUNTIFS('Target Maturity Assessment'!$A$3:$A$368,$A$111,'Target Maturity Assessment'!$B$3:$B$368,$B297,'Target Maturity Assessment'!$C$3:$C$368,$C299,'Target Maturity Assessment'!$D$3:$D$368,D$67,'Target Maturity Assessment'!$G$3:$G$368,$B$252)</f>
        <v>0</v>
      </c>
      <c r="E299" s="2">
        <f>COUNTIFS('Target Maturity Assessment'!$A$3:$A$368,$A$111,'Target Maturity Assessment'!$B$3:$B$368,$B297,'Target Maturity Assessment'!$C$3:$C$368,$C299,'Target Maturity Assessment'!$D$3:$D$368,E$67,'Target Maturity Assessment'!$G$3:$G$368,$B$252)</f>
        <v>0</v>
      </c>
      <c r="F299" s="2">
        <f>COUNTIFS('Target Maturity Assessment'!$A$3:$A$368,$A$111,'Target Maturity Assessment'!$B$3:$B$368,$B297,'Target Maturity Assessment'!$C$3:$C$368,$C299,'Target Maturity Assessment'!$D$3:$D$368,F$67,'Target Maturity Assessment'!$G$3:$G$368,$B$252)</f>
        <v>0</v>
      </c>
      <c r="G299" s="2" t="b">
        <f>IF('Inherent Risk Assessment'!$C$15=$D$253,SUM(D299),IF('Inherent Risk Assessment'!$C$15=$E$253,SUM(D299:E299),IF('Inherent Risk Assessment'!$C$15=$F$253,SUM(D299:F299))))</f>
        <v>0</v>
      </c>
      <c r="J299" s="51" t="str">
        <f t="shared" si="17"/>
        <v>N/A</v>
      </c>
      <c r="K299" s="51" t="str">
        <f t="shared" si="18"/>
        <v>N/A</v>
      </c>
    </row>
    <row r="300" spans="1:11" ht="13.5" hidden="1" thickBot="1" x14ac:dyDescent="0.25">
      <c r="A300" s="36"/>
      <c r="B300" s="35" t="s">
        <v>922</v>
      </c>
      <c r="C300" s="33" t="s">
        <v>923</v>
      </c>
      <c r="D300" s="2">
        <f>COUNTIFS('Target Maturity Assessment'!$A$3:$A$368,$A$111,'Target Maturity Assessment'!$B$3:$B$368,$B300,'Target Maturity Assessment'!$C$3:$C$368,$C300,'Target Maturity Assessment'!$D$3:$D$368,D$67,'Target Maturity Assessment'!$G$3:$G$368,$B$252)</f>
        <v>0</v>
      </c>
      <c r="E300" s="2">
        <f>COUNTIFS('Target Maturity Assessment'!$A$3:$A$368,$A$111,'Target Maturity Assessment'!$B$3:$B$368,$B300,'Target Maturity Assessment'!$C$3:$C$368,$C300,'Target Maturity Assessment'!$D$3:$D$368,E$67,'Target Maturity Assessment'!$G$3:$G$368,$B$252)</f>
        <v>0</v>
      </c>
      <c r="F300" s="2">
        <f>COUNTIFS('Target Maturity Assessment'!$A$3:$A$368,$A$111,'Target Maturity Assessment'!$B$3:$B$368,$B300,'Target Maturity Assessment'!$C$3:$C$368,$C300,'Target Maturity Assessment'!$D$3:$D$368,F$67,'Target Maturity Assessment'!$G$3:$G$368,$B$252)</f>
        <v>0</v>
      </c>
      <c r="G300" s="2" t="b">
        <f>IF('Inherent Risk Assessment'!$C$15=$D$253,SUM(D300),IF('Inherent Risk Assessment'!$C$15=$E$253,SUM(D300:E300),IF('Inherent Risk Assessment'!$C$15=$F$253,SUM(D300:F300))))</f>
        <v>0</v>
      </c>
      <c r="J300" s="51" t="str">
        <f t="shared" si="17"/>
        <v>N/A</v>
      </c>
      <c r="K300" s="51" t="str">
        <f t="shared" si="18"/>
        <v>N/A</v>
      </c>
    </row>
    <row r="301" spans="1:11" ht="13.5" hidden="1" thickBot="1" x14ac:dyDescent="0.25">
      <c r="A301" s="36"/>
      <c r="B301" s="36"/>
      <c r="C301" s="34" t="s">
        <v>928</v>
      </c>
      <c r="D301" s="2">
        <f>COUNTIFS('Target Maturity Assessment'!$A$3:$A$368,$A$111,'Target Maturity Assessment'!$B$3:$B$368,$B300,'Target Maturity Assessment'!$C$3:$C$368,$C301,'Target Maturity Assessment'!$D$3:$D$368,D$67,'Target Maturity Assessment'!$G$3:$G$368,$B$252)</f>
        <v>0</v>
      </c>
      <c r="E301" s="2">
        <f>COUNTIFS('Target Maturity Assessment'!$A$3:$A$368,$A$111,'Target Maturity Assessment'!$B$3:$B$368,$B300,'Target Maturity Assessment'!$C$3:$C$368,$C301,'Target Maturity Assessment'!$D$3:$D$368,E$67,'Target Maturity Assessment'!$G$3:$G$368,$B$252)</f>
        <v>0</v>
      </c>
      <c r="F301" s="2">
        <f>COUNTIFS('Target Maturity Assessment'!$A$3:$A$368,$A$111,'Target Maturity Assessment'!$B$3:$B$368,$B300,'Target Maturity Assessment'!$C$3:$C$368,$C301,'Target Maturity Assessment'!$D$3:$D$368,F$67,'Target Maturity Assessment'!$G$3:$G$368,$B$252)</f>
        <v>0</v>
      </c>
      <c r="G301" s="2" t="b">
        <f>IF('Inherent Risk Assessment'!$C$15=$D$253,SUM(D301),IF('Inherent Risk Assessment'!$C$15=$E$253,SUM(D301:E301),IF('Inherent Risk Assessment'!$C$15=$F$253,SUM(D301:F301))))</f>
        <v>0</v>
      </c>
      <c r="J301" s="51" t="str">
        <f t="shared" si="17"/>
        <v>N/A</v>
      </c>
      <c r="K301" s="51" t="str">
        <f t="shared" si="18"/>
        <v>N/A</v>
      </c>
    </row>
    <row r="302" spans="1:11" ht="13.5" hidden="1" thickBot="1" x14ac:dyDescent="0.25">
      <c r="A302" s="36"/>
      <c r="B302" s="37"/>
      <c r="C302" s="39" t="s">
        <v>939</v>
      </c>
      <c r="D302" s="2">
        <f>COUNTIFS('Target Maturity Assessment'!$A$3:$A$368,$A$111,'Target Maturity Assessment'!$B$3:$B$368,$B300,'Target Maturity Assessment'!$C$3:$C$368,$C302,'Target Maturity Assessment'!$D$3:$D$368,D$67,'Target Maturity Assessment'!$G$3:$G$368,$B$252)</f>
        <v>0</v>
      </c>
      <c r="E302" s="2">
        <f>COUNTIFS('Target Maturity Assessment'!$A$3:$A$368,$A$111,'Target Maturity Assessment'!$B$3:$B$368,$B300,'Target Maturity Assessment'!$C$3:$C$368,$C302,'Target Maturity Assessment'!$D$3:$D$368,E$67,'Target Maturity Assessment'!$G$3:$G$368,$B$252)</f>
        <v>0</v>
      </c>
      <c r="F302" s="2">
        <f>COUNTIFS('Target Maturity Assessment'!$A$3:$A$368,$A$111,'Target Maturity Assessment'!$B$3:$B$368,$B300,'Target Maturity Assessment'!$C$3:$C$368,$C302,'Target Maturity Assessment'!$D$3:$D$368,F$67,'Target Maturity Assessment'!$G$3:$G$368,$B$252)</f>
        <v>0</v>
      </c>
      <c r="G302" s="2" t="b">
        <f>IF('Inherent Risk Assessment'!$C$15=$D$253,SUM(D302),IF('Inherent Risk Assessment'!$C$15=$E$253,SUM(D302:E302),IF('Inherent Risk Assessment'!$C$15=$F$253,SUM(D302:F302))))</f>
        <v>0</v>
      </c>
      <c r="J302" s="51" t="str">
        <f t="shared" si="17"/>
        <v>N/A</v>
      </c>
      <c r="K302" s="51" t="str">
        <f t="shared" si="18"/>
        <v>N/A</v>
      </c>
    </row>
    <row r="303" spans="1:11" ht="13.5" hidden="1" thickBot="1" x14ac:dyDescent="0.25">
      <c r="A303" s="36"/>
      <c r="B303" s="35" t="s">
        <v>946</v>
      </c>
      <c r="C303" s="33" t="s">
        <v>947</v>
      </c>
      <c r="D303" s="2">
        <f>COUNTIFS('Target Maturity Assessment'!$A$3:$A$368,$A$111,'Target Maturity Assessment'!$B$3:$B$368,$B303,'Target Maturity Assessment'!$C$3:$C$368,$C303,'Target Maturity Assessment'!$D$3:$D$368,D$67,'Target Maturity Assessment'!$G$3:$G$368,$B$252)</f>
        <v>0</v>
      </c>
      <c r="E303" s="2">
        <f>COUNTIFS('Target Maturity Assessment'!$A$3:$A$368,$A$111,'Target Maturity Assessment'!$B$3:$B$368,$B303,'Target Maturity Assessment'!$C$3:$C$368,$C303,'Target Maturity Assessment'!$D$3:$D$368,E$67,'Target Maturity Assessment'!$G$3:$G$368,$B$252)</f>
        <v>0</v>
      </c>
      <c r="F303" s="2">
        <f>COUNTIFS('Target Maturity Assessment'!$A$3:$A$368,$A$111,'Target Maturity Assessment'!$B$3:$B$368,$B303,'Target Maturity Assessment'!$C$3:$C$368,$C303,'Target Maturity Assessment'!$D$3:$D$368,F$67,'Target Maturity Assessment'!$G$3:$G$368,$B$252)</f>
        <v>0</v>
      </c>
      <c r="G303" s="2" t="b">
        <f>IF('Inherent Risk Assessment'!$C$15=$D$253,SUM(D303),IF('Inherent Risk Assessment'!$C$15=$E$253,SUM(D303:E303),IF('Inherent Risk Assessment'!$C$15=$F$253,SUM(D303:F303))))</f>
        <v>0</v>
      </c>
      <c r="J303" s="51" t="str">
        <f t="shared" si="17"/>
        <v>N/A</v>
      </c>
      <c r="K303" s="51" t="str">
        <f t="shared" si="18"/>
        <v>N/A</v>
      </c>
    </row>
    <row r="304" spans="1:11" ht="13.5" hidden="1" thickBot="1" x14ac:dyDescent="0.25">
      <c r="A304" s="37"/>
      <c r="B304" s="37"/>
      <c r="C304" s="39" t="s">
        <v>962</v>
      </c>
      <c r="D304" s="2">
        <f>COUNTIFS('Target Maturity Assessment'!$A$3:$A$368,$A$111,'Target Maturity Assessment'!$B$3:$B$368,$B303,'Target Maturity Assessment'!$C$3:$C$368,$C304,'Target Maturity Assessment'!$D$3:$D$368,D$67,'Target Maturity Assessment'!$G$3:$G$368,$B$252)</f>
        <v>0</v>
      </c>
      <c r="E304" s="2">
        <f>COUNTIFS('Target Maturity Assessment'!$A$3:$A$368,$A$111,'Target Maturity Assessment'!$B$3:$B$368,$B303,'Target Maturity Assessment'!$C$3:$C$368,$C304,'Target Maturity Assessment'!$D$3:$D$368,E$67,'Target Maturity Assessment'!$G$3:$G$368,$B$252)</f>
        <v>0</v>
      </c>
      <c r="F304" s="2">
        <f>COUNTIFS('Target Maturity Assessment'!$A$3:$A$368,$A$111,'Target Maturity Assessment'!$B$3:$B$368,$B303,'Target Maturity Assessment'!$C$3:$C$368,$C304,'Target Maturity Assessment'!$D$3:$D$368,F$67,'Target Maturity Assessment'!$G$3:$G$368,$B$252)</f>
        <v>0</v>
      </c>
      <c r="G304" s="2" t="b">
        <f>IF('Inherent Risk Assessment'!$C$15=$D$253,SUM(D304),IF('Inherent Risk Assessment'!$C$15=$E$253,SUM(D304:E304),IF('Inherent Risk Assessment'!$C$15=$F$253,SUM(D304:F304))))</f>
        <v>0</v>
      </c>
      <c r="J304" s="51" t="str">
        <f t="shared" si="17"/>
        <v>N/A</v>
      </c>
      <c r="K304" s="51" t="str">
        <f t="shared" si="18"/>
        <v>N/A</v>
      </c>
    </row>
    <row r="305" spans="1:11" ht="13.5" hidden="1" thickBot="1" x14ac:dyDescent="0.25">
      <c r="A305" s="42" t="s">
        <v>977</v>
      </c>
      <c r="B305" s="40" t="s">
        <v>978</v>
      </c>
      <c r="C305" s="41" t="s">
        <v>979</v>
      </c>
      <c r="D305" s="2">
        <f>COUNTIFS('Target Maturity Assessment'!$A$3:$A$368,$A$119,'Target Maturity Assessment'!$B$3:$B$368,$B305,'Target Maturity Assessment'!$C$3:$C$368,$C305,'Target Maturity Assessment'!$D$3:$D$368,D$67,'Target Maturity Assessment'!$G$3:$G$368,$B$252)</f>
        <v>0</v>
      </c>
      <c r="E305" s="2">
        <f>COUNTIFS('Target Maturity Assessment'!$A$3:$A$368,$A$119,'Target Maturity Assessment'!$B$3:$B$368,$B305,'Target Maturity Assessment'!$C$3:$C$368,$C305,'Target Maturity Assessment'!$D$3:$D$368,E$67,'Target Maturity Assessment'!$G$3:$G$368,$B$252)</f>
        <v>0</v>
      </c>
      <c r="F305" s="2">
        <f>COUNTIFS('Target Maturity Assessment'!$A$3:$A$368,$A$119,'Target Maturity Assessment'!$B$3:$B$368,$B305,'Target Maturity Assessment'!$C$3:$C$368,$C305,'Target Maturity Assessment'!$D$3:$D$368,F$67,'Target Maturity Assessment'!$G$3:$G$368,$B$252)</f>
        <v>0</v>
      </c>
      <c r="G305" s="2" t="b">
        <f>IF('Inherent Risk Assessment'!$C$15=$D$253,SUM(D305),IF('Inherent Risk Assessment'!$C$15=$E$253,SUM(D305:E305),IF('Inherent Risk Assessment'!$C$15=$F$253,SUM(D305:F305))))</f>
        <v>0</v>
      </c>
      <c r="J305" s="51" t="str">
        <f t="shared" si="17"/>
        <v>N/A</v>
      </c>
      <c r="K305" s="51" t="str">
        <f t="shared" si="18"/>
        <v>N/A</v>
      </c>
    </row>
    <row r="306" spans="1:11" ht="13.5" hidden="1" thickBot="1" x14ac:dyDescent="0.25">
      <c r="A306" s="36"/>
      <c r="B306" s="35" t="s">
        <v>998</v>
      </c>
      <c r="C306" s="33" t="s">
        <v>999</v>
      </c>
      <c r="D306" s="2">
        <f>COUNTIFS('Target Maturity Assessment'!$A$3:$A$368,$A$119,'Target Maturity Assessment'!$B$3:$B$368,$B306,'Target Maturity Assessment'!$C$3:$C$368,$C306,'Target Maturity Assessment'!$D$3:$D$368,D$67,'Target Maturity Assessment'!$G$3:$G$368,$B$252)</f>
        <v>0</v>
      </c>
      <c r="E306" s="2">
        <f>COUNTIFS('Target Maturity Assessment'!$A$3:$A$368,$A$119,'Target Maturity Assessment'!$B$3:$B$368,$B306,'Target Maturity Assessment'!$C$3:$C$368,$C306,'Target Maturity Assessment'!$D$3:$D$368,E$67,'Target Maturity Assessment'!$G$3:$G$368,$B$252)</f>
        <v>0</v>
      </c>
      <c r="F306" s="2">
        <f>COUNTIFS('Target Maturity Assessment'!$A$3:$A$368,$A$119,'Target Maturity Assessment'!$B$3:$B$368,$B306,'Target Maturity Assessment'!$C$3:$C$368,$C306,'Target Maturity Assessment'!$D$3:$D$368,F$67,'Target Maturity Assessment'!$G$3:$G$368,$B$252)</f>
        <v>0</v>
      </c>
      <c r="G306" s="2" t="b">
        <f>IF('Inherent Risk Assessment'!$C$15=$D$253,SUM(D306),IF('Inherent Risk Assessment'!$C$15=$E$253,SUM(D306:E306),IF('Inherent Risk Assessment'!$C$15=$F$253,SUM(D306:F306))))</f>
        <v>0</v>
      </c>
      <c r="J306" s="51" t="str">
        <f t="shared" si="17"/>
        <v>N/A</v>
      </c>
      <c r="K306" s="51" t="str">
        <f t="shared" si="18"/>
        <v>N/A</v>
      </c>
    </row>
    <row r="307" spans="1:11" ht="13.5" hidden="1" thickBot="1" x14ac:dyDescent="0.25">
      <c r="A307" s="37"/>
      <c r="B307" s="37"/>
      <c r="C307" s="39" t="s">
        <v>1004</v>
      </c>
      <c r="D307" s="2">
        <f>COUNTIFS('Target Maturity Assessment'!$A$3:$A$368,$A$119,'Target Maturity Assessment'!$B$3:$B$368,$B306,'Target Maturity Assessment'!$C$3:$C$368,$C307,'Target Maturity Assessment'!$D$3:$D$368,D$67,'Target Maturity Assessment'!$G$3:$G$368,$B$252)</f>
        <v>0</v>
      </c>
      <c r="E307" s="2">
        <f>COUNTIFS('Target Maturity Assessment'!$A$3:$A$368,$A$119,'Target Maturity Assessment'!$B$3:$B$368,$B306,'Target Maturity Assessment'!$C$3:$C$368,$C307,'Target Maturity Assessment'!$D$3:$D$368,E$67,'Target Maturity Assessment'!$G$3:$G$368,$B$252)</f>
        <v>0</v>
      </c>
      <c r="F307" s="2">
        <f>COUNTIFS('Target Maturity Assessment'!$A$3:$A$368,$A$119,'Target Maturity Assessment'!$B$3:$B$368,$B306,'Target Maturity Assessment'!$C$3:$C$368,$C307,'Target Maturity Assessment'!$D$3:$D$368,F$67,'Target Maturity Assessment'!$G$3:$G$368,$B$252)</f>
        <v>0</v>
      </c>
      <c r="G307" s="2" t="b">
        <f>IF('Inherent Risk Assessment'!$C$15=$D$253,SUM(D307),IF('Inherent Risk Assessment'!$C$15=$E$253,SUM(D307:E307),IF('Inherent Risk Assessment'!$C$15=$F$253,SUM(D307:F307))))</f>
        <v>0</v>
      </c>
      <c r="J307" s="51" t="str">
        <f t="shared" si="17"/>
        <v>N/A</v>
      </c>
      <c r="K307" s="51" t="str">
        <f t="shared" si="18"/>
        <v>N/A</v>
      </c>
    </row>
    <row r="308" spans="1:11" ht="13.5" hidden="1" thickBot="1" x14ac:dyDescent="0.25">
      <c r="A308" s="42" t="s">
        <v>1019</v>
      </c>
      <c r="B308" s="40" t="s">
        <v>1020</v>
      </c>
      <c r="C308" s="41" t="s">
        <v>1020</v>
      </c>
      <c r="D308" s="2">
        <f>COUNTIFS('Target Maturity Assessment'!$A$3:$A$368,$A$122,'Target Maturity Assessment'!$B$3:$B$368,$B308,'Target Maturity Assessment'!$C$3:$C$368,$C308,'Target Maturity Assessment'!$D$3:$D$368,D$67,'Target Maturity Assessment'!$G$3:$G$368,$B$252)</f>
        <v>0</v>
      </c>
      <c r="E308" s="2">
        <f>COUNTIFS('Target Maturity Assessment'!$A$3:$A$368,$A$122,'Target Maturity Assessment'!$B$3:$B$368,$B308,'Target Maturity Assessment'!$C$3:$C$368,$C308,'Target Maturity Assessment'!$D$3:$D$368,E$67,'Target Maturity Assessment'!$G$3:$G$368,$B$252)</f>
        <v>0</v>
      </c>
      <c r="F308" s="2">
        <f>COUNTIFS('Target Maturity Assessment'!$A$3:$A$368,$A$122,'Target Maturity Assessment'!$B$3:$B$368,$B308,'Target Maturity Assessment'!$C$3:$C$368,$C308,'Target Maturity Assessment'!$D$3:$D$368,F$67,'Target Maturity Assessment'!$G$3:$G$368,$B$252)</f>
        <v>0</v>
      </c>
      <c r="G308" s="2" t="b">
        <f>IF('Inherent Risk Assessment'!$C$15=$D$253,SUM(D308),IF('Inherent Risk Assessment'!$C$15=$E$253,SUM(D308:E308),IF('Inherent Risk Assessment'!$C$15=$F$253,SUM(D308:F308))))</f>
        <v>0</v>
      </c>
      <c r="J308" s="51" t="str">
        <f t="shared" si="17"/>
        <v>N/A</v>
      </c>
      <c r="K308" s="51" t="str">
        <f t="shared" si="18"/>
        <v>N/A</v>
      </c>
    </row>
    <row r="309" spans="1:11" ht="13.5" hidden="1" thickBot="1" x14ac:dyDescent="0.25">
      <c r="A309" s="36"/>
      <c r="B309" s="35" t="s">
        <v>1043</v>
      </c>
      <c r="C309" s="33" t="s">
        <v>1044</v>
      </c>
      <c r="D309" s="2">
        <f>COUNTIFS('Target Maturity Assessment'!$A$3:$A$368,$A$122,'Target Maturity Assessment'!$B$3:$B$368,$B309,'Target Maturity Assessment'!$C$3:$C$368,$C309,'Target Maturity Assessment'!$D$3:$D$368,D$67,'Target Maturity Assessment'!$G$3:$G$368,$B$252)</f>
        <v>0</v>
      </c>
      <c r="E309" s="2">
        <f>COUNTIFS('Target Maturity Assessment'!$A$3:$A$368,$A$122,'Target Maturity Assessment'!$B$3:$B$368,$B309,'Target Maturity Assessment'!$C$3:$C$368,$C309,'Target Maturity Assessment'!$D$3:$D$368,E$67,'Target Maturity Assessment'!$G$3:$G$368,$B$252)</f>
        <v>0</v>
      </c>
      <c r="F309" s="2">
        <f>COUNTIFS('Target Maturity Assessment'!$A$3:$A$368,$A$122,'Target Maturity Assessment'!$B$3:$B$368,$B309,'Target Maturity Assessment'!$C$3:$C$368,$C309,'Target Maturity Assessment'!$D$3:$D$368,F$67,'Target Maturity Assessment'!$G$3:$G$368,$B$252)</f>
        <v>0</v>
      </c>
      <c r="G309" s="2" t="b">
        <f>IF('Inherent Risk Assessment'!$C$15=$D$253,SUM(D309),IF('Inherent Risk Assessment'!$C$15=$E$253,SUM(D309:E309),IF('Inherent Risk Assessment'!$C$15=$F$253,SUM(D309:F309))))</f>
        <v>0</v>
      </c>
      <c r="J309" s="51" t="str">
        <f t="shared" si="17"/>
        <v>N/A</v>
      </c>
      <c r="K309" s="51" t="str">
        <f t="shared" si="18"/>
        <v>N/A</v>
      </c>
    </row>
    <row r="310" spans="1:11" ht="13.5" hidden="1" thickBot="1" x14ac:dyDescent="0.25">
      <c r="A310" s="36"/>
      <c r="B310" s="37"/>
      <c r="C310" s="39" t="s">
        <v>1059</v>
      </c>
      <c r="D310" s="2">
        <f>COUNTIFS('Target Maturity Assessment'!$A$3:$A$368,$A$122,'Target Maturity Assessment'!$B$3:$B$368,$B309,'Target Maturity Assessment'!$C$3:$C$368,$C310,'Target Maturity Assessment'!$D$3:$D$368,D$67,'Target Maturity Assessment'!$G$3:$G$368,$B$252)</f>
        <v>0</v>
      </c>
      <c r="E310" s="2">
        <f>COUNTIFS('Target Maturity Assessment'!$A$3:$A$368,$A$122,'Target Maturity Assessment'!$B$3:$B$368,$B309,'Target Maturity Assessment'!$C$3:$C$368,$C310,'Target Maturity Assessment'!$D$3:$D$368,E$67,'Target Maturity Assessment'!$G$3:$G$368,$B$252)</f>
        <v>0</v>
      </c>
      <c r="F310" s="2">
        <f>COUNTIFS('Target Maturity Assessment'!$A$3:$A$368,$A$122,'Target Maturity Assessment'!$B$3:$B$368,$B309,'Target Maturity Assessment'!$C$3:$C$368,$C310,'Target Maturity Assessment'!$D$3:$D$368,F$67,'Target Maturity Assessment'!$G$3:$G$368,$B$252)</f>
        <v>0</v>
      </c>
      <c r="G310" s="2" t="b">
        <f>IF('Inherent Risk Assessment'!$C$15=$D$253,SUM(D310),IF('Inherent Risk Assessment'!$C$15=$E$253,SUM(D310:E310),IF('Inherent Risk Assessment'!$C$15=$F$253,SUM(D310:F310))))</f>
        <v>0</v>
      </c>
      <c r="J310" s="51" t="str">
        <f t="shared" si="17"/>
        <v>N/A</v>
      </c>
      <c r="K310" s="51" t="str">
        <f t="shared" si="18"/>
        <v>N/A</v>
      </c>
    </row>
    <row r="311" spans="1:11" ht="13.5" hidden="1" thickBot="1" x14ac:dyDescent="0.25">
      <c r="A311" s="37"/>
      <c r="B311" s="40" t="s">
        <v>1064</v>
      </c>
      <c r="C311" s="41" t="s">
        <v>1065</v>
      </c>
      <c r="D311" s="2">
        <f>COUNTIFS('Target Maturity Assessment'!$A$3:$A$368,$A$122,'Target Maturity Assessment'!$B$3:$B$368,$B311,'Target Maturity Assessment'!$C$3:$C$368,$C311,'Target Maturity Assessment'!$D$3:$D$368,D$67,'Target Maturity Assessment'!$G$3:$G$368,$B$252)</f>
        <v>0</v>
      </c>
      <c r="E311" s="2">
        <f>COUNTIFS('Target Maturity Assessment'!$A$3:$A$368,$A$122,'Target Maturity Assessment'!$B$3:$B$368,$B311,'Target Maturity Assessment'!$C$3:$C$368,$C311,'Target Maturity Assessment'!$D$3:$D$368,E$67,'Target Maturity Assessment'!$G$3:$G$368,$B$252)</f>
        <v>0</v>
      </c>
      <c r="F311" s="2">
        <f>COUNTIFS('Target Maturity Assessment'!$A$3:$A$368,$A$122,'Target Maturity Assessment'!$B$3:$B$368,$B311,'Target Maturity Assessment'!$C$3:$C$368,$C311,'Target Maturity Assessment'!$D$3:$D$368,F$67,'Target Maturity Assessment'!$G$3:$G$368,$B$252)</f>
        <v>0</v>
      </c>
      <c r="G311" s="2" t="b">
        <f>IF('Inherent Risk Assessment'!$C$15=$D$253,SUM(D311),IF('Inherent Risk Assessment'!$C$15=$E$253,SUM(D311:E311),IF('Inherent Risk Assessment'!$C$15=$F$253,SUM(D311:F311))))</f>
        <v>0</v>
      </c>
      <c r="J311" s="51" t="str">
        <f t="shared" si="17"/>
        <v>N/A</v>
      </c>
      <c r="K311" s="51" t="str">
        <f t="shared" si="18"/>
        <v>N/A</v>
      </c>
    </row>
    <row r="312" spans="1:11" ht="13.5" hidden="1" thickBot="1" x14ac:dyDescent="0.25">
      <c r="A312" s="2" t="s">
        <v>1099</v>
      </c>
      <c r="D312" s="2">
        <f>SUM(D254:D311)</f>
        <v>0</v>
      </c>
      <c r="E312" s="2">
        <f>SUM(E254:E311)</f>
        <v>0</v>
      </c>
      <c r="F312" s="2">
        <f>SUM(F254:F311)</f>
        <v>0</v>
      </c>
      <c r="G312" s="2">
        <f>SUM(G254:G311)</f>
        <v>0</v>
      </c>
      <c r="J312" s="51" t="str">
        <f t="shared" si="17"/>
        <v>N/A</v>
      </c>
      <c r="K312" s="51" t="str">
        <f t="shared" si="18"/>
        <v>N/A</v>
      </c>
    </row>
    <row r="313" spans="1:11" ht="13.5" hidden="1" thickBot="1" x14ac:dyDescent="0.25">
      <c r="J313" s="51" t="str">
        <f t="shared" si="17"/>
        <v>N/A</v>
      </c>
      <c r="K313" s="51" t="str">
        <f t="shared" si="18"/>
        <v>N/A</v>
      </c>
    </row>
    <row r="314" spans="1:11" ht="13.5" hidden="1" thickBot="1" x14ac:dyDescent="0.25">
      <c r="A314" s="1" t="s">
        <v>1103</v>
      </c>
      <c r="B314" s="1" t="s">
        <v>1084</v>
      </c>
      <c r="C314" s="18"/>
      <c r="D314" s="18"/>
      <c r="E314" s="18"/>
      <c r="F314" s="18"/>
      <c r="J314" s="51" t="str">
        <f t="shared" si="17"/>
        <v>N/A</v>
      </c>
      <c r="K314" s="51" t="str">
        <f t="shared" si="18"/>
        <v>N/A</v>
      </c>
    </row>
    <row r="315" spans="1:11" ht="13.5" hidden="1" thickBot="1" x14ac:dyDescent="0.25">
      <c r="A315" s="13" t="s">
        <v>251</v>
      </c>
      <c r="B315" s="13" t="s">
        <v>252</v>
      </c>
      <c r="C315" s="13" t="s">
        <v>253</v>
      </c>
      <c r="D315" s="2" t="s">
        <v>23</v>
      </c>
      <c r="E315" s="2" t="s">
        <v>24</v>
      </c>
      <c r="F315" s="2" t="s">
        <v>25</v>
      </c>
      <c r="G315" s="2" t="s">
        <v>1099</v>
      </c>
      <c r="J315" s="51" t="str">
        <f t="shared" si="17"/>
        <v>N/A</v>
      </c>
      <c r="K315" s="51">
        <f t="shared" si="18"/>
        <v>1</v>
      </c>
    </row>
    <row r="316" spans="1:11" ht="13.5" hidden="1" thickBot="1" x14ac:dyDescent="0.25">
      <c r="A316" s="28" t="s">
        <v>259</v>
      </c>
      <c r="B316" s="35" t="s">
        <v>260</v>
      </c>
      <c r="C316" s="33" t="s">
        <v>261</v>
      </c>
      <c r="D316" s="2">
        <f>COUNTIFS('Target Maturity Assessment'!$A$3:$A$368,$A$68,'Target Maturity Assessment'!$B$3:$B$368,$B316,'Target Maturity Assessment'!$C$3:$C$368,$C316,'Target Maturity Assessment'!$D$3:$D$368,D$67,'Target Maturity Assessment'!$G$3:$G$368,$B$314,'Target Maturity Assessment'!$G$3:$G$368,$B$314)</f>
        <v>0</v>
      </c>
      <c r="E316" s="2">
        <f>COUNTIFS('Target Maturity Assessment'!$A$3:$A$368,$A$68,'Target Maturity Assessment'!$B$3:$B$368,$B316,'Target Maturity Assessment'!$C$3:$C$368,$C316,'Target Maturity Assessment'!$D$3:$D$368,E$67,'Target Maturity Assessment'!$G$3:$G$368,$B$314)</f>
        <v>0</v>
      </c>
      <c r="F316" s="2">
        <f>COUNTIFS('Target Maturity Assessment'!$A$3:$A$368,$A$68,'Target Maturity Assessment'!$B$3:$B$368,$B316,'Target Maturity Assessment'!$C$3:$C$368,$C316,'Target Maturity Assessment'!$D$3:$D$368,F$67,'Target Maturity Assessment'!$G$3:$G$368,$B$314)</f>
        <v>0</v>
      </c>
      <c r="G316" s="2" t="b">
        <f>IF('Inherent Risk Assessment'!$C$15=$D$315,SUM(D316),IF('Inherent Risk Assessment'!$C$15=$E$315,SUM(D316:E316),IF('Inherent Risk Assessment'!$C$15=$F$315,SUM(D316:F316))))</f>
        <v>0</v>
      </c>
      <c r="J316" s="51" t="str">
        <f t="shared" si="17"/>
        <v>N/A</v>
      </c>
      <c r="K316" s="51" t="str">
        <f t="shared" si="18"/>
        <v>N/A</v>
      </c>
    </row>
    <row r="317" spans="1:11" ht="13.5" hidden="1" thickBot="1" x14ac:dyDescent="0.25">
      <c r="A317" s="30"/>
      <c r="B317" s="36"/>
      <c r="C317" s="34" t="s">
        <v>282</v>
      </c>
      <c r="D317" s="2">
        <f>COUNTIFS('Target Maturity Assessment'!$A$3:$A$368,$A$68,'Target Maturity Assessment'!$B$3:$B$368,$B316,'Target Maturity Assessment'!$C$3:$C$368,$C317,'Target Maturity Assessment'!$D$3:$D$368,D$67,'Target Maturity Assessment'!$G$3:$G$368,$B$314)</f>
        <v>0</v>
      </c>
      <c r="E317" s="2">
        <f>COUNTIFS('Target Maturity Assessment'!$A$3:$A$368,$A$68,'Target Maturity Assessment'!$B$3:$B$368,$B316,'Target Maturity Assessment'!$C$3:$C$368,$C317,'Target Maturity Assessment'!$D$3:$D$368,E$67,'Target Maturity Assessment'!$G$3:$G$368,$B$314)</f>
        <v>0</v>
      </c>
      <c r="F317" s="2">
        <f>COUNTIFS('Target Maturity Assessment'!$A$3:$A$368,$A$68,'Target Maturity Assessment'!$B$3:$B$368,$B316,'Target Maturity Assessment'!$C$3:$C$368,$C317,'Target Maturity Assessment'!$D$3:$D$368,F$67,'Target Maturity Assessment'!$G$3:$G$368,$B$314)</f>
        <v>0</v>
      </c>
      <c r="G317" s="2" t="b">
        <f>IF('Inherent Risk Assessment'!$C$15=$D$315,SUM(D317),IF('Inherent Risk Assessment'!$C$15=$E$315,SUM(D317:E317),IF('Inherent Risk Assessment'!$C$15=$F$315,SUM(D317:F317))))</f>
        <v>0</v>
      </c>
      <c r="J317" s="51" t="str">
        <f t="shared" si="17"/>
        <v>N/A</v>
      </c>
      <c r="K317" s="51" t="str">
        <f t="shared" si="18"/>
        <v>N/A</v>
      </c>
    </row>
    <row r="318" spans="1:11" ht="13.5" hidden="1" thickBot="1" x14ac:dyDescent="0.25">
      <c r="A318" s="30"/>
      <c r="B318" s="37"/>
      <c r="C318" s="39" t="s">
        <v>293</v>
      </c>
      <c r="D318" s="2">
        <f>COUNTIFS('Target Maturity Assessment'!$A$3:$A$368,$A$68,'Target Maturity Assessment'!$B$3:$B$368,$B316,'Target Maturity Assessment'!$C$3:$C$368,$C318,'Target Maturity Assessment'!$D$3:$D$368,D$67,'Target Maturity Assessment'!$G$3:$G$368,$B$314)</f>
        <v>0</v>
      </c>
      <c r="E318" s="2">
        <f>COUNTIFS('Target Maturity Assessment'!$A$3:$A$368,$A$68,'Target Maturity Assessment'!$B$3:$B$368,$B316,'Target Maturity Assessment'!$C$3:$C$368,$C318,'Target Maturity Assessment'!$D$3:$D$368,E$67,'Target Maturity Assessment'!$G$3:$G$368,$B$314)</f>
        <v>0</v>
      </c>
      <c r="F318" s="2">
        <f>COUNTIFS('Target Maturity Assessment'!$A$3:$A$368,$A$68,'Target Maturity Assessment'!$B$3:$B$368,$B316,'Target Maturity Assessment'!$C$3:$C$368,$C318,'Target Maturity Assessment'!$D$3:$D$368,F$67,'Target Maturity Assessment'!$G$3:$G$368,$B$314)</f>
        <v>0</v>
      </c>
      <c r="G318" s="2" t="b">
        <f>IF('Inherent Risk Assessment'!$C$15=$D$315,SUM(D318),IF('Inherent Risk Assessment'!$C$15=$E$315,SUM(D318:E318),IF('Inherent Risk Assessment'!$C$15=$F$315,SUM(D318:F318))))</f>
        <v>0</v>
      </c>
      <c r="J318" s="51" t="str">
        <f t="shared" si="17"/>
        <v>N/A</v>
      </c>
      <c r="K318" s="51" t="str">
        <f t="shared" si="18"/>
        <v>N/A</v>
      </c>
    </row>
    <row r="319" spans="1:11" ht="13.5" hidden="1" thickBot="1" x14ac:dyDescent="0.25">
      <c r="A319" s="30"/>
      <c r="B319" s="35" t="s">
        <v>300</v>
      </c>
      <c r="C319" s="33" t="s">
        <v>301</v>
      </c>
      <c r="D319" s="2">
        <f>COUNTIFS('Target Maturity Assessment'!$A$3:$A$368,$A$68,'Target Maturity Assessment'!$B$3:$B$368,$B319,'Target Maturity Assessment'!$C$3:$C$368,$C319,'Target Maturity Assessment'!$D$3:$D$368,D$67,'Target Maturity Assessment'!$G$3:$G$368,$B$314)</f>
        <v>0</v>
      </c>
      <c r="E319" s="2">
        <f>COUNTIFS('Target Maturity Assessment'!$A$3:$A$368,$A$68,'Target Maturity Assessment'!$B$3:$B$368,$B319,'Target Maturity Assessment'!$C$3:$C$368,$C319,'Target Maturity Assessment'!$D$3:$D$368,E$67,'Target Maturity Assessment'!$G$3:$G$368,$B$314)</f>
        <v>0</v>
      </c>
      <c r="F319" s="2">
        <f>COUNTIFS('Target Maturity Assessment'!$A$3:$A$368,$A$68,'Target Maturity Assessment'!$B$3:$B$368,$B319,'Target Maturity Assessment'!$C$3:$C$368,$C319,'Target Maturity Assessment'!$D$3:$D$368,F$67,'Target Maturity Assessment'!$G$3:$G$368,$B$314)</f>
        <v>0</v>
      </c>
      <c r="G319" s="2" t="b">
        <f>IF('Inherent Risk Assessment'!$C$15=$D$315,SUM(D319),IF('Inherent Risk Assessment'!$C$15=$E$315,SUM(D319:E319),IF('Inherent Risk Assessment'!$C$15=$F$315,SUM(D319:F319))))</f>
        <v>0</v>
      </c>
      <c r="J319" s="51" t="str">
        <f t="shared" si="17"/>
        <v>N/A</v>
      </c>
      <c r="K319" s="51" t="str">
        <f t="shared" si="18"/>
        <v>N/A</v>
      </c>
    </row>
    <row r="320" spans="1:11" ht="13.5" hidden="1" thickBot="1" x14ac:dyDescent="0.25">
      <c r="A320" s="30"/>
      <c r="B320" s="37"/>
      <c r="C320" s="39" t="s">
        <v>318</v>
      </c>
      <c r="D320" s="2">
        <f>COUNTIFS('Target Maturity Assessment'!$A$3:$A$368,$A$68,'Target Maturity Assessment'!$B$3:$B$368,$B319,'Target Maturity Assessment'!$C$3:$C$368,$C320,'Target Maturity Assessment'!$D$3:$D$368,D$67,'Target Maturity Assessment'!$G$3:$G$368,$B$314)</f>
        <v>0</v>
      </c>
      <c r="E320" s="2">
        <f>COUNTIFS('Target Maturity Assessment'!$A$3:$A$368,$A$68,'Target Maturity Assessment'!$B$3:$B$368,$B319,'Target Maturity Assessment'!$C$3:$C$368,$C320,'Target Maturity Assessment'!$D$3:$D$368,E$67,'Target Maturity Assessment'!$G$3:$G$368,$B$314)</f>
        <v>0</v>
      </c>
      <c r="F320" s="2">
        <f>COUNTIFS('Target Maturity Assessment'!$A$3:$A$368,$A$68,'Target Maturity Assessment'!$B$3:$B$368,$B319,'Target Maturity Assessment'!$C$3:$C$368,$C320,'Target Maturity Assessment'!$D$3:$D$368,F$67,'Target Maturity Assessment'!$G$3:$G$368,$B$314)</f>
        <v>0</v>
      </c>
      <c r="G320" s="2" t="b">
        <f>IF('Inherent Risk Assessment'!$C$15=$D$315,SUM(D320),IF('Inherent Risk Assessment'!$C$15=$E$315,SUM(D320:E320),IF('Inherent Risk Assessment'!$C$15=$F$315,SUM(D320:F320))))</f>
        <v>0</v>
      </c>
      <c r="J320" s="51" t="str">
        <f t="shared" si="17"/>
        <v>N/A</v>
      </c>
      <c r="K320" s="51" t="str">
        <f t="shared" si="18"/>
        <v>N/A</v>
      </c>
    </row>
    <row r="321" spans="1:11" ht="13.5" hidden="1" thickBot="1" x14ac:dyDescent="0.25">
      <c r="A321" s="30"/>
      <c r="B321" s="35" t="s">
        <v>331</v>
      </c>
      <c r="C321" s="33" t="s">
        <v>332</v>
      </c>
      <c r="D321" s="2">
        <f>COUNTIFS('Target Maturity Assessment'!$A$3:$A$368,$A$68,'Target Maturity Assessment'!$B$3:$B$368,$B321,'Target Maturity Assessment'!$C$3:$C$368,$C321,'Target Maturity Assessment'!$D$3:$D$368,D$67,'Target Maturity Assessment'!$G$3:$G$368,$B$314)</f>
        <v>0</v>
      </c>
      <c r="E321" s="2">
        <f>COUNTIFS('Target Maturity Assessment'!$A$3:$A$368,$A$68,'Target Maturity Assessment'!$B$3:$B$368,$B321,'Target Maturity Assessment'!$C$3:$C$368,$C321,'Target Maturity Assessment'!$D$3:$D$368,E$67,'Target Maturity Assessment'!$G$3:$G$368,$B$314)</f>
        <v>0</v>
      </c>
      <c r="F321" s="2">
        <f>COUNTIFS('Target Maturity Assessment'!$A$3:$A$368,$A$68,'Target Maturity Assessment'!$B$3:$B$368,$B321,'Target Maturity Assessment'!$C$3:$C$368,$C321,'Target Maturity Assessment'!$D$3:$D$368,F$67,'Target Maturity Assessment'!$G$3:$G$368,$B$314)</f>
        <v>0</v>
      </c>
      <c r="G321" s="2" t="b">
        <f>IF('Inherent Risk Assessment'!$C$15=$D$315,SUM(D321),IF('Inherent Risk Assessment'!$C$15=$E$315,SUM(D321:E321),IF('Inherent Risk Assessment'!$C$15=$F$315,SUM(D321:F321))))</f>
        <v>0</v>
      </c>
      <c r="J321" s="51" t="str">
        <f t="shared" si="17"/>
        <v>N/A</v>
      </c>
      <c r="K321" s="51" t="str">
        <f t="shared" si="18"/>
        <v>N/A</v>
      </c>
    </row>
    <row r="322" spans="1:11" ht="13.5" hidden="1" thickBot="1" x14ac:dyDescent="0.25">
      <c r="A322" s="30"/>
      <c r="B322" s="37"/>
      <c r="C322" s="39" t="s">
        <v>341</v>
      </c>
      <c r="D322" s="2">
        <f>COUNTIFS('Target Maturity Assessment'!$A$3:$A$368,$A$68,'Target Maturity Assessment'!$B$3:$B$368,$B321,'Target Maturity Assessment'!$C$3:$C$368,$C322,'Target Maturity Assessment'!$D$3:$D$368,D$67,'Target Maturity Assessment'!$G$3:$G$368,$B$314)</f>
        <v>0</v>
      </c>
      <c r="E322" s="2">
        <f>COUNTIFS('Target Maturity Assessment'!$A$3:$A$368,$A$68,'Target Maturity Assessment'!$B$3:$B$368,$B321,'Target Maturity Assessment'!$C$3:$C$368,$C322,'Target Maturity Assessment'!$D$3:$D$368,E$67,'Target Maturity Assessment'!$G$3:$G$368,$B$314)</f>
        <v>0</v>
      </c>
      <c r="F322" s="2">
        <f>COUNTIFS('Target Maturity Assessment'!$A$3:$A$368,$A$68,'Target Maturity Assessment'!$B$3:$B$368,$B321,'Target Maturity Assessment'!$C$3:$C$368,$C322,'Target Maturity Assessment'!$D$3:$D$368,F$67,'Target Maturity Assessment'!$G$3:$G$368,$B$314)</f>
        <v>0</v>
      </c>
      <c r="G322" s="2" t="b">
        <f>IF('Inherent Risk Assessment'!$C$15=$D$315,SUM(D322),IF('Inherent Risk Assessment'!$C$15=$E$315,SUM(D322:E322),IF('Inherent Risk Assessment'!$C$15=$F$315,SUM(D322:F322))))</f>
        <v>0</v>
      </c>
      <c r="J322" s="51" t="str">
        <f t="shared" si="17"/>
        <v>N/A</v>
      </c>
      <c r="K322" s="51" t="str">
        <f t="shared" si="18"/>
        <v>N/A</v>
      </c>
    </row>
    <row r="323" spans="1:11" ht="13.5" hidden="1" thickBot="1" x14ac:dyDescent="0.25">
      <c r="A323" s="30"/>
      <c r="B323" s="35" t="s">
        <v>364</v>
      </c>
      <c r="C323" s="33" t="s">
        <v>365</v>
      </c>
      <c r="D323" s="2">
        <f>COUNTIFS('Target Maturity Assessment'!$A$3:$A$368,$A$68,'Target Maturity Assessment'!$B$3:$B$368,$B323,'Target Maturity Assessment'!$C$3:$C$368,$C323,'Target Maturity Assessment'!$D$3:$D$368,D$67,'Target Maturity Assessment'!$G$3:$G$368,$B$314)</f>
        <v>0</v>
      </c>
      <c r="E323" s="2">
        <f>COUNTIFS('Target Maturity Assessment'!$A$3:$A$368,$A$68,'Target Maturity Assessment'!$B$3:$B$368,$B323,'Target Maturity Assessment'!$C$3:$C$368,$C323,'Target Maturity Assessment'!$D$3:$D$368,E$67,'Target Maturity Assessment'!$G$3:$G$368,$B$314)</f>
        <v>0</v>
      </c>
      <c r="F323" s="2">
        <f>COUNTIFS('Target Maturity Assessment'!$A$3:$A$368,$A$68,'Target Maturity Assessment'!$B$3:$B$368,$B323,'Target Maturity Assessment'!$C$3:$C$368,$C323,'Target Maturity Assessment'!$D$3:$D$368,F$67,'Target Maturity Assessment'!$G$3:$G$368,$B$314)</f>
        <v>0</v>
      </c>
      <c r="G323" s="2" t="b">
        <f>IF('Inherent Risk Assessment'!$C$15=$D$315,SUM(D323),IF('Inherent Risk Assessment'!$C$15=$E$315,SUM(D323:E323),IF('Inherent Risk Assessment'!$C$15=$F$315,SUM(D323:F323))))</f>
        <v>0</v>
      </c>
      <c r="J323" s="51" t="str">
        <f t="shared" si="17"/>
        <v>N/A</v>
      </c>
      <c r="K323" s="51" t="str">
        <f t="shared" si="18"/>
        <v>N/A</v>
      </c>
    </row>
    <row r="324" spans="1:11" ht="13.5" hidden="1" thickBot="1" x14ac:dyDescent="0.25">
      <c r="A324" s="30"/>
      <c r="B324" s="37"/>
      <c r="C324" s="39" t="s">
        <v>384</v>
      </c>
      <c r="D324" s="2">
        <f>COUNTIFS('Target Maturity Assessment'!$A$3:$A$368,$A$68,'Target Maturity Assessment'!$B$3:$B$368,$B323,'Target Maturity Assessment'!$C$3:$C$368,$C324,'Target Maturity Assessment'!$D$3:$D$368,D$67,'Target Maturity Assessment'!$G$3:$G$368,$B$314)</f>
        <v>0</v>
      </c>
      <c r="E324" s="2">
        <f>COUNTIFS('Target Maturity Assessment'!$A$3:$A$368,$A$68,'Target Maturity Assessment'!$B$3:$B$368,$B323,'Target Maturity Assessment'!$C$3:$C$368,$C324,'Target Maturity Assessment'!$D$3:$D$368,E$67,'Target Maturity Assessment'!$G$3:$G$368,$B$314)</f>
        <v>0</v>
      </c>
      <c r="F324" s="2">
        <f>COUNTIFS('Target Maturity Assessment'!$A$3:$A$368,$A$68,'Target Maturity Assessment'!$B$3:$B$368,$B323,'Target Maturity Assessment'!$C$3:$C$368,$C324,'Target Maturity Assessment'!$D$3:$D$368,F$67,'Target Maturity Assessment'!$G$3:$G$368,$B$314)</f>
        <v>0</v>
      </c>
      <c r="G324" s="2" t="b">
        <f>IF('Inherent Risk Assessment'!$C$15=$D$315,SUM(D324),IF('Inherent Risk Assessment'!$C$15=$E$315,SUM(D324:E324),IF('Inherent Risk Assessment'!$C$15=$F$315,SUM(D324:F324))))</f>
        <v>0</v>
      </c>
      <c r="J324" s="51" t="str">
        <f t="shared" si="17"/>
        <v>N/A</v>
      </c>
      <c r="K324" s="51" t="str">
        <f t="shared" si="18"/>
        <v>N/A</v>
      </c>
    </row>
    <row r="325" spans="1:11" ht="13.5" hidden="1" thickBot="1" x14ac:dyDescent="0.25">
      <c r="A325" s="30"/>
      <c r="B325" s="35" t="s">
        <v>391</v>
      </c>
      <c r="C325" s="33" t="s">
        <v>392</v>
      </c>
      <c r="D325" s="2">
        <f>COUNTIFS('Target Maturity Assessment'!$A$3:$A$368,$A$68,'Target Maturity Assessment'!$B$3:$B$368,$B325,'Target Maturity Assessment'!$C$3:$C$368,$C325,'Target Maturity Assessment'!$D$3:$D$368,D$67,'Target Maturity Assessment'!$G$3:$G$368,$B$314)</f>
        <v>0</v>
      </c>
      <c r="E325" s="2">
        <f>COUNTIFS('Target Maturity Assessment'!$A$3:$A$368,$A$68,'Target Maturity Assessment'!$B$3:$B$368,$B325,'Target Maturity Assessment'!$C$3:$C$368,$C325,'Target Maturity Assessment'!$D$3:$D$368,E$67,'Target Maturity Assessment'!$G$3:$G$368,$B$314)</f>
        <v>0</v>
      </c>
      <c r="F325" s="2">
        <f>COUNTIFS('Target Maturity Assessment'!$A$3:$A$368,$A$68,'Target Maturity Assessment'!$B$3:$B$368,$B325,'Target Maturity Assessment'!$C$3:$C$368,$C325,'Target Maturity Assessment'!$D$3:$D$368,F$67,'Target Maturity Assessment'!$G$3:$G$368,$B$314)</f>
        <v>0</v>
      </c>
      <c r="G325" s="2" t="b">
        <f>IF('Inherent Risk Assessment'!$C$15=$D$315,SUM(D325),IF('Inherent Risk Assessment'!$C$15=$E$315,SUM(D325:E325),IF('Inherent Risk Assessment'!$C$15=$F$315,SUM(D325:F325))))</f>
        <v>0</v>
      </c>
      <c r="J325" s="51" t="str">
        <f t="shared" ref="J325:J388" si="19">IFERROR(VLOOKUP(I325,ref_Maturity,2,0),"N/A")</f>
        <v>N/A</v>
      </c>
      <c r="K325" s="51" t="str">
        <f t="shared" ref="K325:K388" si="20">IFERROR(VLOOKUP(D325,ref_Maturity,2,0),"N/A")</f>
        <v>N/A</v>
      </c>
    </row>
    <row r="326" spans="1:11" ht="13.5" hidden="1" thickBot="1" x14ac:dyDescent="0.25">
      <c r="A326" s="31"/>
      <c r="B326" s="37"/>
      <c r="C326" s="39" t="s">
        <v>413</v>
      </c>
      <c r="D326" s="2">
        <f>COUNTIFS('Target Maturity Assessment'!$A$3:$A$368,$A$68,'Target Maturity Assessment'!$B$3:$B$368,$B325,'Target Maturity Assessment'!$C$3:$C$368,$C326,'Target Maturity Assessment'!$D$3:$D$368,D$67,'Target Maturity Assessment'!$G$3:$G$368,$B$314)</f>
        <v>0</v>
      </c>
      <c r="E326" s="2">
        <f>COUNTIFS('Target Maturity Assessment'!$A$3:$A$368,$A$68,'Target Maturity Assessment'!$B$3:$B$368,$B325,'Target Maturity Assessment'!$C$3:$C$368,$C326,'Target Maturity Assessment'!$D$3:$D$368,E$67,'Target Maturity Assessment'!$G$3:$G$368,$B$314)</f>
        <v>0</v>
      </c>
      <c r="F326" s="2">
        <f>COUNTIFS('Target Maturity Assessment'!$A$3:$A$368,$A$68,'Target Maturity Assessment'!$B$3:$B$368,$B325,'Target Maturity Assessment'!$C$3:$C$368,$C326,'Target Maturity Assessment'!$D$3:$D$368,F$67,'Target Maturity Assessment'!$G$3:$G$368,$B$314)</f>
        <v>0</v>
      </c>
      <c r="G326" s="2" t="b">
        <f>IF('Inherent Risk Assessment'!$C$15=$D$315,SUM(D326),IF('Inherent Risk Assessment'!$C$15=$E$315,SUM(D326:E326),IF('Inherent Risk Assessment'!$C$15=$F$315,SUM(D326:F326))))</f>
        <v>0</v>
      </c>
      <c r="J326" s="51" t="str">
        <f t="shared" si="19"/>
        <v>N/A</v>
      </c>
      <c r="K326" s="51" t="str">
        <f t="shared" si="20"/>
        <v>N/A</v>
      </c>
    </row>
    <row r="327" spans="1:11" ht="13.5" hidden="1" thickBot="1" x14ac:dyDescent="0.25">
      <c r="A327" s="42" t="s">
        <v>438</v>
      </c>
      <c r="B327" s="35" t="s">
        <v>439</v>
      </c>
      <c r="C327" s="33" t="s">
        <v>440</v>
      </c>
      <c r="D327" s="2">
        <f>COUNTIFS('Target Maturity Assessment'!$A$3:$A$368,$A$79,'Target Maturity Assessment'!$B$3:$B$368,$B327,'Target Maturity Assessment'!$C$3:$C$368,$C327,'Target Maturity Assessment'!$D$3:$D$368,D$67,'Target Maturity Assessment'!$G$3:$G$368,$B$314)</f>
        <v>0</v>
      </c>
      <c r="E327" s="2">
        <f>COUNTIFS('Target Maturity Assessment'!$A$3:$A$368,$A$79,'Target Maturity Assessment'!$B$3:$B$368,$B327,'Target Maturity Assessment'!$C$3:$C$368,$C327,'Target Maturity Assessment'!$D$3:$D$368,E$67,'Target Maturity Assessment'!$G$3:$G$368,$B$314)</f>
        <v>0</v>
      </c>
      <c r="F327" s="2">
        <f>COUNTIFS('Target Maturity Assessment'!$A$3:$A$368,$A$79,'Target Maturity Assessment'!$B$3:$B$368,$B327,'Target Maturity Assessment'!$C$3:$C$368,$C327,'Target Maturity Assessment'!$D$3:$D$368,F$67,'Target Maturity Assessment'!$G$3:$G$368,$B$314)</f>
        <v>0</v>
      </c>
      <c r="G327" s="2" t="b">
        <f>IF('Inherent Risk Assessment'!$C$15=$D$315,SUM(D327),IF('Inherent Risk Assessment'!$C$15=$E$315,SUM(D327:E327),IF('Inherent Risk Assessment'!$C$15=$F$315,SUM(D327:F327))))</f>
        <v>0</v>
      </c>
      <c r="J327" s="51" t="str">
        <f t="shared" si="19"/>
        <v>N/A</v>
      </c>
      <c r="K327" s="51" t="str">
        <f t="shared" si="20"/>
        <v>N/A</v>
      </c>
    </row>
    <row r="328" spans="1:11" ht="13.5" hidden="1" thickBot="1" x14ac:dyDescent="0.25">
      <c r="A328" s="36"/>
      <c r="B328" s="37"/>
      <c r="C328" s="39" t="s">
        <v>463</v>
      </c>
      <c r="D328" s="2">
        <f>COUNTIFS('Target Maturity Assessment'!$A$3:$A$368,$A$79,'Target Maturity Assessment'!$B$3:$B$368,$B327,'Target Maturity Assessment'!$C$3:$C$368,$C328,'Target Maturity Assessment'!$D$3:$D$368,D$67,'Target Maturity Assessment'!$G$3:$G$368,$B$314)</f>
        <v>0</v>
      </c>
      <c r="E328" s="2">
        <f>COUNTIFS('Target Maturity Assessment'!$A$3:$A$368,$A$79,'Target Maturity Assessment'!$B$3:$B$368,$B327,'Target Maturity Assessment'!$C$3:$C$368,$C328,'Target Maturity Assessment'!$D$3:$D$368,E$67,'Target Maturity Assessment'!$G$3:$G$368,$B$314)</f>
        <v>0</v>
      </c>
      <c r="F328" s="2">
        <f>COUNTIFS('Target Maturity Assessment'!$A$3:$A$368,$A$79,'Target Maturity Assessment'!$B$3:$B$368,$B327,'Target Maturity Assessment'!$C$3:$C$368,$C328,'Target Maturity Assessment'!$D$3:$D$368,F$67,'Target Maturity Assessment'!$G$3:$G$368,$B$314)</f>
        <v>0</v>
      </c>
      <c r="G328" s="2" t="b">
        <f>IF('Inherent Risk Assessment'!$C$15=$D$315,SUM(D328),IF('Inherent Risk Assessment'!$C$15=$E$315,SUM(D328:E328),IF('Inherent Risk Assessment'!$C$15=$F$315,SUM(D328:F328))))</f>
        <v>0</v>
      </c>
      <c r="J328" s="51" t="str">
        <f t="shared" si="19"/>
        <v>N/A</v>
      </c>
      <c r="K328" s="51" t="str">
        <f t="shared" si="20"/>
        <v>N/A</v>
      </c>
    </row>
    <row r="329" spans="1:11" ht="13.5" hidden="1" thickBot="1" x14ac:dyDescent="0.25">
      <c r="A329" s="36"/>
      <c r="B329" s="35" t="s">
        <v>472</v>
      </c>
      <c r="C329" s="33" t="s">
        <v>476</v>
      </c>
      <c r="D329" s="2">
        <f>COUNTIFS('Target Maturity Assessment'!$A$3:$A$368,$A$79,'Target Maturity Assessment'!$B$3:$B$368,$B329,'Target Maturity Assessment'!$C$3:$C$368,$C329,'Target Maturity Assessment'!$D$3:$D$368,D$67,'Target Maturity Assessment'!$G$3:$G$368,$B$314)</f>
        <v>0</v>
      </c>
      <c r="E329" s="2">
        <f>COUNTIFS('Target Maturity Assessment'!$A$3:$A$368,$A$79,'Target Maturity Assessment'!$B$3:$B$368,$B329,'Target Maturity Assessment'!$C$3:$C$368,$C329,'Target Maturity Assessment'!$D$3:$D$368,E$67,'Target Maturity Assessment'!$G$3:$G$368,$B$314)</f>
        <v>0</v>
      </c>
      <c r="F329" s="2">
        <f>COUNTIFS('Target Maturity Assessment'!$A$3:$A$368,$A$79,'Target Maturity Assessment'!$B$3:$B$368,$B329,'Target Maturity Assessment'!$C$3:$C$368,$C329,'Target Maturity Assessment'!$D$3:$D$368,F$67,'Target Maturity Assessment'!$G$3:$G$368,$B$314)</f>
        <v>0</v>
      </c>
      <c r="G329" s="2" t="b">
        <f>IF('Inherent Risk Assessment'!$C$15=$D$315,SUM(D329),IF('Inherent Risk Assessment'!$C$15=$E$315,SUM(D329:E329),IF('Inherent Risk Assessment'!$C$15=$F$315,SUM(D329:F329))))</f>
        <v>0</v>
      </c>
      <c r="J329" s="51" t="str">
        <f t="shared" si="19"/>
        <v>N/A</v>
      </c>
      <c r="K329" s="51" t="str">
        <f t="shared" si="20"/>
        <v>N/A</v>
      </c>
    </row>
    <row r="330" spans="1:11" ht="13.5" hidden="1" thickBot="1" x14ac:dyDescent="0.25">
      <c r="A330" s="37"/>
      <c r="B330" s="37"/>
      <c r="C330" s="39" t="s">
        <v>473</v>
      </c>
      <c r="D330" s="2">
        <f>COUNTIFS('Target Maturity Assessment'!$A$3:$A$368,$A$79,'Target Maturity Assessment'!$B$3:$B$368,$B329,'Target Maturity Assessment'!$C$3:$C$368,$C330,'Target Maturity Assessment'!$D$3:$D$368,D$67,'Target Maturity Assessment'!$G$3:$G$368,$B$314)</f>
        <v>0</v>
      </c>
      <c r="E330" s="2">
        <f>COUNTIFS('Target Maturity Assessment'!$A$3:$A$368,$A$79,'Target Maturity Assessment'!$B$3:$B$368,$B329,'Target Maturity Assessment'!$C$3:$C$368,$C330,'Target Maturity Assessment'!$D$3:$D$368,E$67,'Target Maturity Assessment'!$G$3:$G$368,$B$314)</f>
        <v>0</v>
      </c>
      <c r="F330" s="2">
        <f>COUNTIFS('Target Maturity Assessment'!$A$3:$A$368,$A$79,'Target Maturity Assessment'!$B$3:$B$368,$B329,'Target Maturity Assessment'!$C$3:$C$368,$C330,'Target Maturity Assessment'!$D$3:$D$368,F$67,'Target Maturity Assessment'!$G$3:$G$368,$B$314)</f>
        <v>0</v>
      </c>
      <c r="G330" s="2" t="b">
        <f>IF('Inherent Risk Assessment'!$C$15=$D$315,SUM(D330),IF('Inherent Risk Assessment'!$C$15=$E$315,SUM(D330:E330),IF('Inherent Risk Assessment'!$C$15=$F$315,SUM(D330:F330))))</f>
        <v>0</v>
      </c>
      <c r="J330" s="51" t="str">
        <f t="shared" si="19"/>
        <v>N/A</v>
      </c>
      <c r="K330" s="51" t="str">
        <f t="shared" si="20"/>
        <v>N/A</v>
      </c>
    </row>
    <row r="331" spans="1:11" ht="13.5" hidden="1" thickBot="1" x14ac:dyDescent="0.25">
      <c r="A331" s="42" t="s">
        <v>491</v>
      </c>
      <c r="B331" s="35" t="s">
        <v>492</v>
      </c>
      <c r="C331" s="33" t="s">
        <v>493</v>
      </c>
      <c r="D331" s="2">
        <f>COUNTIFS('Target Maturity Assessment'!$A$3:$A$368,$A$83,'Target Maturity Assessment'!$B$3:$B$368,$B331,'Target Maturity Assessment'!$C$3:$C$368,$C331,'Target Maturity Assessment'!$D$3:$D$368,D$67,'Target Maturity Assessment'!$G$3:$G$368,$B$314)</f>
        <v>0</v>
      </c>
      <c r="E331" s="2">
        <f>COUNTIFS('Target Maturity Assessment'!$A$3:$A$368,$A$83,'Target Maturity Assessment'!$B$3:$B$368,$B331,'Target Maturity Assessment'!$C$3:$C$368,$C331,'Target Maturity Assessment'!$D$3:$D$368,E$67,'Target Maturity Assessment'!$G$3:$G$368,$B$314)</f>
        <v>0</v>
      </c>
      <c r="F331" s="2">
        <f>COUNTIFS('Target Maturity Assessment'!$A$3:$A$368,$A$83,'Target Maturity Assessment'!$B$3:$B$368,$B331,'Target Maturity Assessment'!$C$3:$C$368,$C331,'Target Maturity Assessment'!$D$3:$D$368,F$67,'Target Maturity Assessment'!$G$3:$G$368,$B$314)</f>
        <v>0</v>
      </c>
      <c r="G331" s="2" t="b">
        <f>IF('Inherent Risk Assessment'!$C$15=$D$315,SUM(D331),IF('Inherent Risk Assessment'!$C$15=$E$315,SUM(D331:E331),IF('Inherent Risk Assessment'!$C$15=$F$315,SUM(D331:F331))))</f>
        <v>0</v>
      </c>
      <c r="J331" s="51" t="str">
        <f t="shared" si="19"/>
        <v>N/A</v>
      </c>
      <c r="K331" s="51" t="str">
        <f t="shared" si="20"/>
        <v>N/A</v>
      </c>
    </row>
    <row r="332" spans="1:11" ht="13.5" hidden="1" thickBot="1" x14ac:dyDescent="0.25">
      <c r="A332" s="36"/>
      <c r="B332" s="36"/>
      <c r="C332" s="34" t="s">
        <v>536</v>
      </c>
      <c r="D332" s="2">
        <f>COUNTIFS('Target Maturity Assessment'!$A$3:$A$368,$A$83,'Target Maturity Assessment'!$B$3:$B$368,$B331,'Target Maturity Assessment'!$C$3:$C$368,$C332,'Target Maturity Assessment'!$D$3:$D$368,D$67,'Target Maturity Assessment'!$G$3:$G$368,$B$314)</f>
        <v>0</v>
      </c>
      <c r="E332" s="2">
        <f>COUNTIFS('Target Maturity Assessment'!$A$3:$A$368,$A$83,'Target Maturity Assessment'!$B$3:$B$368,$B331,'Target Maturity Assessment'!$C$3:$C$368,$C332,'Target Maturity Assessment'!$D$3:$D$368,E$67,'Target Maturity Assessment'!$G$3:$G$368,$B$314)</f>
        <v>0</v>
      </c>
      <c r="F332" s="2">
        <f>COUNTIFS('Target Maturity Assessment'!$A$3:$A$368,$A$83,'Target Maturity Assessment'!$B$3:$B$368,$B331,'Target Maturity Assessment'!$C$3:$C$368,$C332,'Target Maturity Assessment'!$D$3:$D$368,F$67,'Target Maturity Assessment'!$G$3:$G$368,$B$314)</f>
        <v>0</v>
      </c>
      <c r="G332" s="2" t="b">
        <f>IF('Inherent Risk Assessment'!$C$15=$D$315,SUM(D332),IF('Inherent Risk Assessment'!$C$15=$E$315,SUM(D332:E332),IF('Inherent Risk Assessment'!$C$15=$F$315,SUM(D332:F332))))</f>
        <v>0</v>
      </c>
      <c r="J332" s="51" t="str">
        <f t="shared" si="19"/>
        <v>N/A</v>
      </c>
      <c r="K332" s="51" t="str">
        <f t="shared" si="20"/>
        <v>N/A</v>
      </c>
    </row>
    <row r="333" spans="1:11" ht="13.5" hidden="1" thickBot="1" x14ac:dyDescent="0.25">
      <c r="A333" s="36"/>
      <c r="B333" s="37"/>
      <c r="C333" s="39" t="s">
        <v>559</v>
      </c>
      <c r="D333" s="2">
        <f>COUNTIFS('Target Maturity Assessment'!$A$3:$A$368,$A$83,'Target Maturity Assessment'!$B$3:$B$368,$B331,'Target Maturity Assessment'!$C$3:$C$368,$C333,'Target Maturity Assessment'!$D$3:$D$368,D$67,'Target Maturity Assessment'!$G$3:$G$368,$B$314)</f>
        <v>0</v>
      </c>
      <c r="E333" s="2">
        <f>COUNTIFS('Target Maturity Assessment'!$A$3:$A$368,$A$83,'Target Maturity Assessment'!$B$3:$B$368,$B331,'Target Maturity Assessment'!$C$3:$C$368,$C333,'Target Maturity Assessment'!$D$3:$D$368,E$67,'Target Maturity Assessment'!$G$3:$G$368,$B$314)</f>
        <v>0</v>
      </c>
      <c r="F333" s="2">
        <f>COUNTIFS('Target Maturity Assessment'!$A$3:$A$368,$A$83,'Target Maturity Assessment'!$B$3:$B$368,$B331,'Target Maturity Assessment'!$C$3:$C$368,$C333,'Target Maturity Assessment'!$D$3:$D$368,F$67,'Target Maturity Assessment'!$G$3:$G$368,$B$314)</f>
        <v>0</v>
      </c>
      <c r="G333" s="2" t="b">
        <f>IF('Inherent Risk Assessment'!$C$15=$D$315,SUM(D333),IF('Inherent Risk Assessment'!$C$15=$E$315,SUM(D333:E333),IF('Inherent Risk Assessment'!$C$15=$F$315,SUM(D333:F333))))</f>
        <v>0</v>
      </c>
      <c r="J333" s="51" t="str">
        <f t="shared" si="19"/>
        <v>N/A</v>
      </c>
      <c r="K333" s="51" t="str">
        <f t="shared" si="20"/>
        <v>N/A</v>
      </c>
    </row>
    <row r="334" spans="1:11" ht="13.5" hidden="1" thickBot="1" x14ac:dyDescent="0.25">
      <c r="A334" s="36"/>
      <c r="B334" s="35" t="s">
        <v>562</v>
      </c>
      <c r="C334" s="33" t="s">
        <v>563</v>
      </c>
      <c r="D334" s="2">
        <f>COUNTIFS('Target Maturity Assessment'!$A$3:$A$368,$A$83,'Target Maturity Assessment'!$B$3:$B$368,$B334,'Target Maturity Assessment'!$C$3:$C$368,$C334,'Target Maturity Assessment'!$D$3:$D$368,D$67,'Target Maturity Assessment'!$G$3:$G$368,$B$314)</f>
        <v>0</v>
      </c>
      <c r="E334" s="2">
        <f>COUNTIFS('Target Maturity Assessment'!$A$3:$A$368,$A$83,'Target Maturity Assessment'!$B$3:$B$368,$B334,'Target Maturity Assessment'!$C$3:$C$368,$C334,'Target Maturity Assessment'!$D$3:$D$368,E$67,'Target Maturity Assessment'!$G$3:$G$368,$B$314)</f>
        <v>0</v>
      </c>
      <c r="F334" s="2">
        <f>COUNTIFS('Target Maturity Assessment'!$A$3:$A$368,$A$83,'Target Maturity Assessment'!$B$3:$B$368,$B334,'Target Maturity Assessment'!$C$3:$C$368,$C334,'Target Maturity Assessment'!$D$3:$D$368,F$67,'Target Maturity Assessment'!$G$3:$G$368,$B$314)</f>
        <v>0</v>
      </c>
      <c r="G334" s="2" t="b">
        <f>IF('Inherent Risk Assessment'!$C$15=$D$315,SUM(D334),IF('Inherent Risk Assessment'!$C$15=$E$315,SUM(D334:E334),IF('Inherent Risk Assessment'!$C$15=$F$315,SUM(D334:F334))))</f>
        <v>0</v>
      </c>
      <c r="J334" s="51" t="str">
        <f t="shared" si="19"/>
        <v>N/A</v>
      </c>
      <c r="K334" s="51" t="str">
        <f t="shared" si="20"/>
        <v>N/A</v>
      </c>
    </row>
    <row r="335" spans="1:11" ht="13.5" hidden="1" thickBot="1" x14ac:dyDescent="0.25">
      <c r="A335" s="36"/>
      <c r="B335" s="36"/>
      <c r="C335" s="34" t="s">
        <v>584</v>
      </c>
      <c r="D335" s="2">
        <f>COUNTIFS('Target Maturity Assessment'!$A$3:$A$368,$A$83,'Target Maturity Assessment'!$B$3:$B$368,$B334,'Target Maturity Assessment'!$C$3:$C$368,$C335,'Target Maturity Assessment'!$D$3:$D$368,D$67,'Target Maturity Assessment'!$G$3:$G$368,$B$314)</f>
        <v>0</v>
      </c>
      <c r="E335" s="2">
        <f>COUNTIFS('Target Maturity Assessment'!$A$3:$A$368,$A$83,'Target Maturity Assessment'!$B$3:$B$368,$B334,'Target Maturity Assessment'!$C$3:$C$368,$C335,'Target Maturity Assessment'!$D$3:$D$368,E$67,'Target Maturity Assessment'!$G$3:$G$368,$B$314)</f>
        <v>0</v>
      </c>
      <c r="F335" s="2">
        <f>COUNTIFS('Target Maturity Assessment'!$A$3:$A$368,$A$83,'Target Maturity Assessment'!$B$3:$B$368,$B334,'Target Maturity Assessment'!$C$3:$C$368,$C335,'Target Maturity Assessment'!$D$3:$D$368,F$67,'Target Maturity Assessment'!$G$3:$G$368,$B$314)</f>
        <v>0</v>
      </c>
      <c r="G335" s="2" t="b">
        <f>IF('Inherent Risk Assessment'!$C$15=$D$315,SUM(D335),IF('Inherent Risk Assessment'!$C$15=$E$315,SUM(D335:E335),IF('Inherent Risk Assessment'!$C$15=$F$315,SUM(D335:F335))))</f>
        <v>0</v>
      </c>
      <c r="J335" s="51" t="str">
        <f t="shared" si="19"/>
        <v>N/A</v>
      </c>
      <c r="K335" s="51" t="str">
        <f t="shared" si="20"/>
        <v>N/A</v>
      </c>
    </row>
    <row r="336" spans="1:11" ht="13.5" hidden="1" thickBot="1" x14ac:dyDescent="0.25">
      <c r="A336" s="36"/>
      <c r="B336" s="36"/>
      <c r="C336" s="34" t="s">
        <v>589</v>
      </c>
      <c r="D336" s="2">
        <f>COUNTIFS('Target Maturity Assessment'!$A$3:$A$368,$A$83,'Target Maturity Assessment'!$B$3:$B$368,$B334,'Target Maturity Assessment'!$C$3:$C$368,$C336,'Target Maturity Assessment'!$D$3:$D$368,D$67,'Target Maturity Assessment'!$G$3:$G$368,$B$314)</f>
        <v>0</v>
      </c>
      <c r="E336" s="2">
        <f>COUNTIFS('Target Maturity Assessment'!$A$3:$A$368,$A$83,'Target Maturity Assessment'!$B$3:$B$368,$B334,'Target Maturity Assessment'!$C$3:$C$368,$C336,'Target Maturity Assessment'!$D$3:$D$368,E$67,'Target Maturity Assessment'!$G$3:$G$368,$B$314)</f>
        <v>0</v>
      </c>
      <c r="F336" s="2">
        <f>COUNTIFS('Target Maturity Assessment'!$A$3:$A$368,$A$83,'Target Maturity Assessment'!$B$3:$B$368,$B334,'Target Maturity Assessment'!$C$3:$C$368,$C336,'Target Maturity Assessment'!$D$3:$D$368,F$67,'Target Maturity Assessment'!$G$3:$G$368,$B$314)</f>
        <v>0</v>
      </c>
      <c r="G336" s="2" t="b">
        <f>IF('Inherent Risk Assessment'!$C$15=$D$315,SUM(D336),IF('Inherent Risk Assessment'!$C$15=$E$315,SUM(D336:E336),IF('Inherent Risk Assessment'!$C$15=$F$315,SUM(D336:F336))))</f>
        <v>0</v>
      </c>
      <c r="J336" s="51" t="str">
        <f t="shared" si="19"/>
        <v>N/A</v>
      </c>
      <c r="K336" s="51" t="str">
        <f t="shared" si="20"/>
        <v>N/A</v>
      </c>
    </row>
    <row r="337" spans="1:11" ht="13.5" hidden="1" thickBot="1" x14ac:dyDescent="0.25">
      <c r="A337" s="36"/>
      <c r="B337" s="36"/>
      <c r="C337" s="34" t="s">
        <v>598</v>
      </c>
      <c r="D337" s="2">
        <f>COUNTIFS('Target Maturity Assessment'!$A$3:$A$368,$A$83,'Target Maturity Assessment'!$B$3:$B$368,$B334,'Target Maturity Assessment'!$C$3:$C$368,$C337,'Target Maturity Assessment'!$D$3:$D$368,D$67,'Target Maturity Assessment'!$G$3:$G$368,$B$314)</f>
        <v>0</v>
      </c>
      <c r="E337" s="2">
        <f>COUNTIFS('Target Maturity Assessment'!$A$3:$A$368,$A$83,'Target Maturity Assessment'!$B$3:$B$368,$B334,'Target Maturity Assessment'!$C$3:$C$368,$C337,'Target Maturity Assessment'!$D$3:$D$368,E$67,'Target Maturity Assessment'!$G$3:$G$368,$B$314)</f>
        <v>0</v>
      </c>
      <c r="F337" s="2">
        <f>COUNTIFS('Target Maturity Assessment'!$A$3:$A$368,$A$83,'Target Maturity Assessment'!$B$3:$B$368,$B334,'Target Maturity Assessment'!$C$3:$C$368,$C337,'Target Maturity Assessment'!$D$3:$D$368,F$67,'Target Maturity Assessment'!$G$3:$G$368,$B$314)</f>
        <v>0</v>
      </c>
      <c r="G337" s="2" t="b">
        <f>IF('Inherent Risk Assessment'!$C$15=$D$315,SUM(D337),IF('Inherent Risk Assessment'!$C$15=$E$315,SUM(D337:E337),IF('Inherent Risk Assessment'!$C$15=$F$315,SUM(D337:F337))))</f>
        <v>0</v>
      </c>
      <c r="J337" s="51" t="str">
        <f t="shared" si="19"/>
        <v>N/A</v>
      </c>
      <c r="K337" s="51" t="str">
        <f t="shared" si="20"/>
        <v>N/A</v>
      </c>
    </row>
    <row r="338" spans="1:11" ht="13.5" hidden="1" thickBot="1" x14ac:dyDescent="0.25">
      <c r="A338" s="36"/>
      <c r="B338" s="36"/>
      <c r="C338" s="34" t="s">
        <v>607</v>
      </c>
      <c r="D338" s="2">
        <f>COUNTIFS('Target Maturity Assessment'!$A$3:$A$368,$A$83,'Target Maturity Assessment'!$B$3:$B$368,$B334,'Target Maturity Assessment'!$C$3:$C$368,$C338,'Target Maturity Assessment'!$D$3:$D$368,D$67,'Target Maturity Assessment'!$G$3:$G$368,$B$314)</f>
        <v>0</v>
      </c>
      <c r="E338" s="2">
        <f>COUNTIFS('Target Maturity Assessment'!$A$3:$A$368,$A$83,'Target Maturity Assessment'!$B$3:$B$368,$B334,'Target Maturity Assessment'!$C$3:$C$368,$C338,'Target Maturity Assessment'!$D$3:$D$368,E$67,'Target Maturity Assessment'!$G$3:$G$368,$B$314)</f>
        <v>0</v>
      </c>
      <c r="F338" s="2">
        <f>COUNTIFS('Target Maturity Assessment'!$A$3:$A$368,$A$83,'Target Maturity Assessment'!$B$3:$B$368,$B334,'Target Maturity Assessment'!$C$3:$C$368,$C338,'Target Maturity Assessment'!$D$3:$D$368,F$67,'Target Maturity Assessment'!$G$3:$G$368,$B$314)</f>
        <v>0</v>
      </c>
      <c r="G338" s="2" t="b">
        <f>IF('Inherent Risk Assessment'!$C$15=$D$315,SUM(D338),IF('Inherent Risk Assessment'!$C$15=$E$315,SUM(D338:E338),IF('Inherent Risk Assessment'!$C$15=$F$315,SUM(D338:F338))))</f>
        <v>0</v>
      </c>
      <c r="J338" s="51" t="str">
        <f t="shared" si="19"/>
        <v>N/A</v>
      </c>
      <c r="K338" s="51" t="str">
        <f t="shared" si="20"/>
        <v>N/A</v>
      </c>
    </row>
    <row r="339" spans="1:11" ht="13.5" hidden="1" thickBot="1" x14ac:dyDescent="0.25">
      <c r="A339" s="36"/>
      <c r="B339" s="36"/>
      <c r="C339" s="34" t="s">
        <v>612</v>
      </c>
      <c r="D339" s="2">
        <f>COUNTIFS('Target Maturity Assessment'!$A$3:$A$368,$A$83,'Target Maturity Assessment'!$B$3:$B$368,$B334,'Target Maturity Assessment'!$C$3:$C$368,$C339,'Target Maturity Assessment'!$D$3:$D$368,D$67,'Target Maturity Assessment'!$G$3:$G$368,$B$314)</f>
        <v>0</v>
      </c>
      <c r="E339" s="2">
        <f>COUNTIFS('Target Maturity Assessment'!$A$3:$A$368,$A$83,'Target Maturity Assessment'!$B$3:$B$368,$B334,'Target Maturity Assessment'!$C$3:$C$368,$C339,'Target Maturity Assessment'!$D$3:$D$368,E$67,'Target Maturity Assessment'!$G$3:$G$368,$B$314)</f>
        <v>0</v>
      </c>
      <c r="F339" s="2">
        <f>COUNTIFS('Target Maturity Assessment'!$A$3:$A$368,$A$83,'Target Maturity Assessment'!$B$3:$B$368,$B334,'Target Maturity Assessment'!$C$3:$C$368,$C339,'Target Maturity Assessment'!$D$3:$D$368,F$67,'Target Maturity Assessment'!$G$3:$G$368,$B$314)</f>
        <v>0</v>
      </c>
      <c r="G339" s="2" t="b">
        <f>IF('Inherent Risk Assessment'!$C$15=$D$315,SUM(D339),IF('Inherent Risk Assessment'!$C$15=$E$315,SUM(D339:E339),IF('Inherent Risk Assessment'!$C$15=$F$315,SUM(D339:F339))))</f>
        <v>0</v>
      </c>
      <c r="J339" s="51" t="str">
        <f t="shared" si="19"/>
        <v>N/A</v>
      </c>
      <c r="K339" s="51" t="str">
        <f t="shared" si="20"/>
        <v>N/A</v>
      </c>
    </row>
    <row r="340" spans="1:11" ht="13.5" hidden="1" thickBot="1" x14ac:dyDescent="0.25">
      <c r="A340" s="36"/>
      <c r="B340" s="36"/>
      <c r="C340" s="34" t="s">
        <v>615</v>
      </c>
      <c r="D340" s="2">
        <f>COUNTIFS('Target Maturity Assessment'!$A$3:$A$368,$A$83,'Target Maturity Assessment'!$B$3:$B$368,$B334,'Target Maturity Assessment'!$C$3:$C$368,$C340,'Target Maturity Assessment'!$D$3:$D$368,D$67,'Target Maturity Assessment'!$G$3:$G$368,$B$314)</f>
        <v>0</v>
      </c>
      <c r="E340" s="2">
        <f>COUNTIFS('Target Maturity Assessment'!$A$3:$A$368,$A$83,'Target Maturity Assessment'!$B$3:$B$368,$B334,'Target Maturity Assessment'!$C$3:$C$368,$C340,'Target Maturity Assessment'!$D$3:$D$368,E$67,'Target Maturity Assessment'!$G$3:$G$368,$B$314)</f>
        <v>0</v>
      </c>
      <c r="F340" s="2">
        <f>COUNTIFS('Target Maturity Assessment'!$A$3:$A$368,$A$83,'Target Maturity Assessment'!$B$3:$B$368,$B334,'Target Maturity Assessment'!$C$3:$C$368,$C340,'Target Maturity Assessment'!$D$3:$D$368,F$67,'Target Maturity Assessment'!$G$3:$G$368,$B$314)</f>
        <v>0</v>
      </c>
      <c r="G340" s="2" t="b">
        <f>IF('Inherent Risk Assessment'!$C$15=$D$315,SUM(D340),IF('Inherent Risk Assessment'!$C$15=$E$315,SUM(D340:E340),IF('Inherent Risk Assessment'!$C$15=$F$315,SUM(D340:F340))))</f>
        <v>0</v>
      </c>
      <c r="J340" s="51" t="str">
        <f t="shared" si="19"/>
        <v>N/A</v>
      </c>
      <c r="K340" s="51" t="str">
        <f t="shared" si="20"/>
        <v>N/A</v>
      </c>
    </row>
    <row r="341" spans="1:11" ht="13.5" hidden="1" thickBot="1" x14ac:dyDescent="0.25">
      <c r="A341" s="36"/>
      <c r="B341" s="37"/>
      <c r="C341" s="39" t="s">
        <v>618</v>
      </c>
      <c r="D341" s="2">
        <f>COUNTIFS('Target Maturity Assessment'!$A$3:$A$368,$A$83,'Target Maturity Assessment'!$B$3:$B$368,$B334,'Target Maturity Assessment'!$C$3:$C$368,$C341,'Target Maturity Assessment'!$D$3:$D$368,D$67,'Target Maturity Assessment'!$G$3:$G$368,$B$314)</f>
        <v>0</v>
      </c>
      <c r="E341" s="2">
        <f>COUNTIFS('Target Maturity Assessment'!$A$3:$A$368,$A$83,'Target Maturity Assessment'!$B$3:$B$368,$B334,'Target Maturity Assessment'!$C$3:$C$368,$C341,'Target Maturity Assessment'!$D$3:$D$368,E$67,'Target Maturity Assessment'!$G$3:$G$368,$B$314)</f>
        <v>0</v>
      </c>
      <c r="F341" s="2">
        <f>COUNTIFS('Target Maturity Assessment'!$A$3:$A$368,$A$83,'Target Maturity Assessment'!$B$3:$B$368,$B334,'Target Maturity Assessment'!$C$3:$C$368,$C341,'Target Maturity Assessment'!$D$3:$D$368,F$67,'Target Maturity Assessment'!$G$3:$G$368,$B$314)</f>
        <v>0</v>
      </c>
      <c r="G341" s="2" t="b">
        <f>IF('Inherent Risk Assessment'!$C$15=$D$315,SUM(D341),IF('Inherent Risk Assessment'!$C$15=$E$315,SUM(D341:E341),IF('Inherent Risk Assessment'!$C$15=$F$315,SUM(D341:F341))))</f>
        <v>0</v>
      </c>
      <c r="J341" s="51" t="str">
        <f t="shared" si="19"/>
        <v>N/A</v>
      </c>
      <c r="K341" s="51" t="str">
        <f t="shared" si="20"/>
        <v>N/A</v>
      </c>
    </row>
    <row r="342" spans="1:11" ht="13.5" hidden="1" thickBot="1" x14ac:dyDescent="0.25">
      <c r="A342" s="36"/>
      <c r="B342" s="35" t="s">
        <v>621</v>
      </c>
      <c r="C342" s="33" t="s">
        <v>622</v>
      </c>
      <c r="D342" s="2">
        <f>COUNTIFS('Target Maturity Assessment'!$A$3:$A$368,$A$83,'Target Maturity Assessment'!$B$3:$B$368,$B342,'Target Maturity Assessment'!$C$3:$C$368,$C342,'Target Maturity Assessment'!$D$3:$D$368,D$67,'Target Maturity Assessment'!$G$3:$G$368,$B$314)</f>
        <v>0</v>
      </c>
      <c r="E342" s="2">
        <f>COUNTIFS('Target Maturity Assessment'!$A$3:$A$368,$A$83,'Target Maturity Assessment'!$B$3:$B$368,$B342,'Target Maturity Assessment'!$C$3:$C$368,$C342,'Target Maturity Assessment'!$D$3:$D$368,E$67,'Target Maturity Assessment'!$G$3:$G$368,$B$314)</f>
        <v>0</v>
      </c>
      <c r="F342" s="2">
        <f>COUNTIFS('Target Maturity Assessment'!$A$3:$A$368,$A$83,'Target Maturity Assessment'!$B$3:$B$368,$B342,'Target Maturity Assessment'!$C$3:$C$368,$C342,'Target Maturity Assessment'!$D$3:$D$368,F$67,'Target Maturity Assessment'!$G$3:$G$368,$B$314)</f>
        <v>0</v>
      </c>
      <c r="G342" s="2" t="b">
        <f>IF('Inherent Risk Assessment'!$C$15=$D$315,SUM(D342),IF('Inherent Risk Assessment'!$C$15=$E$315,SUM(D342:E342),IF('Inherent Risk Assessment'!$C$15=$F$315,SUM(D342:F342))))</f>
        <v>0</v>
      </c>
      <c r="J342" s="51" t="str">
        <f t="shared" si="19"/>
        <v>N/A</v>
      </c>
      <c r="K342" s="51" t="str">
        <f t="shared" si="20"/>
        <v>N/A</v>
      </c>
    </row>
    <row r="343" spans="1:11" ht="13.5" hidden="1" thickBot="1" x14ac:dyDescent="0.25">
      <c r="A343" s="36"/>
      <c r="B343" s="36"/>
      <c r="C343" s="34" t="s">
        <v>643</v>
      </c>
      <c r="D343" s="2">
        <f>COUNTIFS('Target Maturity Assessment'!$A$3:$A$368,$A$83,'Target Maturity Assessment'!$B$3:$B$368,$B342,'Target Maturity Assessment'!$C$3:$C$368,$C343,'Target Maturity Assessment'!$D$3:$D$368,D$67,'Target Maturity Assessment'!$G$3:$G$368,$B$314)</f>
        <v>0</v>
      </c>
      <c r="E343" s="2">
        <f>COUNTIFS('Target Maturity Assessment'!$A$3:$A$368,$A$83,'Target Maturity Assessment'!$B$3:$B$368,$B342,'Target Maturity Assessment'!$C$3:$C$368,$C343,'Target Maturity Assessment'!$D$3:$D$368,E$67,'Target Maturity Assessment'!$G$3:$G$368,$B$314)</f>
        <v>0</v>
      </c>
      <c r="F343" s="2">
        <f>COUNTIFS('Target Maturity Assessment'!$A$3:$A$368,$A$83,'Target Maturity Assessment'!$B$3:$B$368,$B342,'Target Maturity Assessment'!$C$3:$C$368,$C343,'Target Maturity Assessment'!$D$3:$D$368,F$67,'Target Maturity Assessment'!$G$3:$G$368,$B$314)</f>
        <v>0</v>
      </c>
      <c r="G343" s="2" t="b">
        <f>IF('Inherent Risk Assessment'!$C$15=$D$315,SUM(D343),IF('Inherent Risk Assessment'!$C$15=$E$315,SUM(D343:E343),IF('Inherent Risk Assessment'!$C$15=$F$315,SUM(D343:F343))))</f>
        <v>0</v>
      </c>
      <c r="J343" s="51" t="str">
        <f t="shared" si="19"/>
        <v>N/A</v>
      </c>
      <c r="K343" s="51" t="str">
        <f t="shared" si="20"/>
        <v>N/A</v>
      </c>
    </row>
    <row r="344" spans="1:11" ht="13.5" hidden="1" thickBot="1" x14ac:dyDescent="0.25">
      <c r="A344" s="36"/>
      <c r="B344" s="37"/>
      <c r="C344" s="39" t="s">
        <v>656</v>
      </c>
      <c r="D344" s="2">
        <f>COUNTIFS('Target Maturity Assessment'!$A$3:$A$368,$A$83,'Target Maturity Assessment'!$B$3:$B$368,$B342,'Target Maturity Assessment'!$C$3:$C$368,$C344,'Target Maturity Assessment'!$D$3:$D$368,D$67,'Target Maturity Assessment'!$G$3:$G$368,$B$314)</f>
        <v>0</v>
      </c>
      <c r="E344" s="2">
        <f>COUNTIFS('Target Maturity Assessment'!$A$3:$A$368,$A$83,'Target Maturity Assessment'!$B$3:$B$368,$B342,'Target Maturity Assessment'!$C$3:$C$368,$C344,'Target Maturity Assessment'!$D$3:$D$368,E$67,'Target Maturity Assessment'!$G$3:$G$368,$B$314)</f>
        <v>0</v>
      </c>
      <c r="F344" s="2">
        <f>COUNTIFS('Target Maturity Assessment'!$A$3:$A$368,$A$83,'Target Maturity Assessment'!$B$3:$B$368,$B342,'Target Maturity Assessment'!$C$3:$C$368,$C344,'Target Maturity Assessment'!$D$3:$D$368,F$67,'Target Maturity Assessment'!$G$3:$G$368,$B$314)</f>
        <v>0</v>
      </c>
      <c r="G344" s="2" t="b">
        <f>IF('Inherent Risk Assessment'!$C$15=$D$315,SUM(D344),IF('Inherent Risk Assessment'!$C$15=$E$315,SUM(D344:E344),IF('Inherent Risk Assessment'!$C$15=$F$315,SUM(D344:F344))))</f>
        <v>0</v>
      </c>
      <c r="J344" s="51" t="str">
        <f t="shared" si="19"/>
        <v>N/A</v>
      </c>
      <c r="K344" s="51" t="str">
        <f t="shared" si="20"/>
        <v>N/A</v>
      </c>
    </row>
    <row r="345" spans="1:11" ht="13.5" hidden="1" thickBot="1" x14ac:dyDescent="0.25">
      <c r="A345" s="36"/>
      <c r="B345" s="40" t="s">
        <v>659</v>
      </c>
      <c r="C345" s="41" t="s">
        <v>660</v>
      </c>
      <c r="D345" s="2">
        <f>COUNTIFS('Target Maturity Assessment'!$A$3:$A$368,$A$83,'Target Maturity Assessment'!$B$3:$B$368,$B345,'Target Maturity Assessment'!$C$3:$C$368,$C345,'Target Maturity Assessment'!$D$3:$D$368,D$67,'Target Maturity Assessment'!$G$3:$G$368,$B$314)</f>
        <v>0</v>
      </c>
      <c r="E345" s="2">
        <f>COUNTIFS('Target Maturity Assessment'!$A$3:$A$368,$A$83,'Target Maturity Assessment'!$B$3:$B$368,$B345,'Target Maturity Assessment'!$C$3:$C$368,$C345,'Target Maturity Assessment'!$D$3:$D$368,E$67,'Target Maturity Assessment'!$G$3:$G$368,$B$314)</f>
        <v>0</v>
      </c>
      <c r="F345" s="2">
        <f>COUNTIFS('Target Maturity Assessment'!$A$3:$A$368,$A$83,'Target Maturity Assessment'!$B$3:$B$368,$B345,'Target Maturity Assessment'!$C$3:$C$368,$C345,'Target Maturity Assessment'!$D$3:$D$368,F$67,'Target Maturity Assessment'!$G$3:$G$368,$B$314)</f>
        <v>0</v>
      </c>
      <c r="G345" s="2" t="b">
        <f>IF('Inherent Risk Assessment'!$C$15=$D$315,SUM(D345),IF('Inherent Risk Assessment'!$C$15=$E$315,SUM(D345:E345),IF('Inherent Risk Assessment'!$C$15=$F$315,SUM(D345:F345))))</f>
        <v>0</v>
      </c>
      <c r="J345" s="51" t="str">
        <f t="shared" si="19"/>
        <v>N/A</v>
      </c>
      <c r="K345" s="51" t="str">
        <f t="shared" si="20"/>
        <v>N/A</v>
      </c>
    </row>
    <row r="346" spans="1:11" ht="13.5" hidden="1" thickBot="1" x14ac:dyDescent="0.25">
      <c r="A346" s="36"/>
      <c r="B346" s="35" t="s">
        <v>683</v>
      </c>
      <c r="C346" s="38" t="s">
        <v>684</v>
      </c>
      <c r="D346" s="2">
        <f>COUNTIFS('Target Maturity Assessment'!$A$3:$A$368,$A$83,'Target Maturity Assessment'!$B$3:$B$368,$B346,'Target Maturity Assessment'!$C$3:$C$368,$C346,'Target Maturity Assessment'!$D$3:$D$368,D$67,'Target Maturity Assessment'!$G$3:$G$368,$B$314)</f>
        <v>0</v>
      </c>
      <c r="E346" s="2">
        <f>COUNTIFS('Target Maturity Assessment'!$A$3:$A$368,$A$83,'Target Maturity Assessment'!$B$3:$B$368,$B346,'Target Maturity Assessment'!$C$3:$C$368,$C346,'Target Maturity Assessment'!$D$3:$D$368,E$67,'Target Maturity Assessment'!$G$3:$G$368,$B$314)</f>
        <v>0</v>
      </c>
      <c r="F346" s="2">
        <f>COUNTIFS('Target Maturity Assessment'!$A$3:$A$368,$A$83,'Target Maturity Assessment'!$B$3:$B$368,$B346,'Target Maturity Assessment'!$C$3:$C$368,$C346,'Target Maturity Assessment'!$D$3:$D$368,F$67,'Target Maturity Assessment'!$G$3:$G$368,$B$314)</f>
        <v>0</v>
      </c>
      <c r="G346" s="2" t="b">
        <f>IF('Inherent Risk Assessment'!$C$15=$D$315,SUM(D346),IF('Inherent Risk Assessment'!$C$15=$E$315,SUM(D346:E346),IF('Inherent Risk Assessment'!$C$15=$F$315,SUM(D346:F346))))</f>
        <v>0</v>
      </c>
      <c r="J346" s="51" t="str">
        <f t="shared" si="19"/>
        <v>N/A</v>
      </c>
      <c r="K346" s="51" t="str">
        <f t="shared" si="20"/>
        <v>N/A</v>
      </c>
    </row>
    <row r="347" spans="1:11" ht="13.5" hidden="1" thickBot="1" x14ac:dyDescent="0.25">
      <c r="A347" s="36"/>
      <c r="B347" s="37"/>
      <c r="C347" s="39" t="s">
        <v>699</v>
      </c>
      <c r="D347" s="2">
        <f>COUNTIFS('Target Maturity Assessment'!$A$3:$A$368,$A$83,'Target Maturity Assessment'!$B$3:$B$368,$B346,'Target Maturity Assessment'!$C$3:$C$368,$C347,'Target Maturity Assessment'!$D$3:$D$368,D$67,'Target Maturity Assessment'!$G$3:$G$368,$B$314)</f>
        <v>0</v>
      </c>
      <c r="E347" s="2">
        <f>COUNTIFS('Target Maturity Assessment'!$A$3:$A$368,$A$83,'Target Maturity Assessment'!$B$3:$B$368,$B346,'Target Maturity Assessment'!$C$3:$C$368,$C347,'Target Maturity Assessment'!$D$3:$D$368,E$67,'Target Maturity Assessment'!$G$3:$G$368,$B$314)</f>
        <v>0</v>
      </c>
      <c r="F347" s="2">
        <f>COUNTIFS('Target Maturity Assessment'!$A$3:$A$368,$A$83,'Target Maturity Assessment'!$B$3:$B$368,$B346,'Target Maturity Assessment'!$C$3:$C$368,$C347,'Target Maturity Assessment'!$D$3:$D$368,F$67,'Target Maturity Assessment'!$G$3:$G$368,$B$314)</f>
        <v>0</v>
      </c>
      <c r="G347" s="2" t="b">
        <f>IF('Inherent Risk Assessment'!$C$15=$D$315,SUM(D347),IF('Inherent Risk Assessment'!$C$15=$E$315,SUM(D347:E347),IF('Inherent Risk Assessment'!$C$15=$F$315,SUM(D347:F347))))</f>
        <v>0</v>
      </c>
      <c r="J347" s="51" t="str">
        <f t="shared" si="19"/>
        <v>N/A</v>
      </c>
      <c r="K347" s="51" t="str">
        <f t="shared" si="20"/>
        <v>N/A</v>
      </c>
    </row>
    <row r="348" spans="1:11" ht="13.5" hidden="1" thickBot="1" x14ac:dyDescent="0.25">
      <c r="A348" s="36"/>
      <c r="B348" s="35" t="s">
        <v>708</v>
      </c>
      <c r="C348" s="33" t="s">
        <v>709</v>
      </c>
      <c r="D348" s="2">
        <f>COUNTIFS('Target Maturity Assessment'!$A$3:$A$368,$A$83,'Target Maturity Assessment'!$B$3:$B$368,$B348,'Target Maturity Assessment'!$C$3:$C$368,$C348,'Target Maturity Assessment'!$D$3:$D$368,D$67,'Target Maturity Assessment'!$G$3:$G$368,$B$314)</f>
        <v>0</v>
      </c>
      <c r="E348" s="2">
        <f>COUNTIFS('Target Maturity Assessment'!$A$3:$A$368,$A$83,'Target Maturity Assessment'!$B$3:$B$368,$B348,'Target Maturity Assessment'!$C$3:$C$368,$C348,'Target Maturity Assessment'!$D$3:$D$368,E$67,'Target Maturity Assessment'!$G$3:$G$368,$B$314)</f>
        <v>0</v>
      </c>
      <c r="F348" s="2">
        <f>COUNTIFS('Target Maturity Assessment'!$A$3:$A$368,$A$83,'Target Maturity Assessment'!$B$3:$B$368,$B348,'Target Maturity Assessment'!$C$3:$C$368,$C348,'Target Maturity Assessment'!$D$3:$D$368,F$67,'Target Maturity Assessment'!$G$3:$G$368,$B$314)</f>
        <v>0</v>
      </c>
      <c r="G348" s="2" t="b">
        <f>IF('Inherent Risk Assessment'!$C$15=$D$315,SUM(D348),IF('Inherent Risk Assessment'!$C$15=$E$315,SUM(D348:E348),IF('Inherent Risk Assessment'!$C$15=$F$315,SUM(D348:F348))))</f>
        <v>0</v>
      </c>
      <c r="J348" s="51" t="str">
        <f t="shared" si="19"/>
        <v>N/A</v>
      </c>
      <c r="K348" s="51" t="str">
        <f t="shared" si="20"/>
        <v>N/A</v>
      </c>
    </row>
    <row r="349" spans="1:11" ht="13.5" hidden="1" thickBot="1" x14ac:dyDescent="0.25">
      <c r="A349" s="36"/>
      <c r="B349" s="36"/>
      <c r="C349" s="34" t="s">
        <v>722</v>
      </c>
      <c r="D349" s="2">
        <f>COUNTIFS('Target Maturity Assessment'!$A$3:$A$368,$A$83,'Target Maturity Assessment'!$B$3:$B$368,$B348,'Target Maturity Assessment'!$C$3:$C$368,$C349,'Target Maturity Assessment'!$D$3:$D$368,D$67,'Target Maturity Assessment'!$G$3:$G$368,$B$314)</f>
        <v>0</v>
      </c>
      <c r="E349" s="2">
        <f>COUNTIFS('Target Maturity Assessment'!$A$3:$A$368,$A$83,'Target Maturity Assessment'!$B$3:$B$368,$B348,'Target Maturity Assessment'!$C$3:$C$368,$C349,'Target Maturity Assessment'!$D$3:$D$368,E$67,'Target Maturity Assessment'!$G$3:$G$368,$B$314)</f>
        <v>0</v>
      </c>
      <c r="F349" s="2">
        <f>COUNTIFS('Target Maturity Assessment'!$A$3:$A$368,$A$83,'Target Maturity Assessment'!$B$3:$B$368,$B348,'Target Maturity Assessment'!$C$3:$C$368,$C349,'Target Maturity Assessment'!$D$3:$D$368,F$67,'Target Maturity Assessment'!$G$3:$G$368,$B$314)</f>
        <v>0</v>
      </c>
      <c r="G349" s="2" t="b">
        <f>IF('Inherent Risk Assessment'!$C$15=$D$315,SUM(D349),IF('Inherent Risk Assessment'!$C$15=$E$315,SUM(D349:E349),IF('Inherent Risk Assessment'!$C$15=$F$315,SUM(D349:F349))))</f>
        <v>0</v>
      </c>
      <c r="J349" s="51" t="str">
        <f t="shared" si="19"/>
        <v>N/A</v>
      </c>
      <c r="K349" s="51" t="str">
        <f t="shared" si="20"/>
        <v>N/A</v>
      </c>
    </row>
    <row r="350" spans="1:11" ht="13.5" hidden="1" thickBot="1" x14ac:dyDescent="0.25">
      <c r="A350" s="37"/>
      <c r="B350" s="37"/>
      <c r="C350" s="39" t="s">
        <v>725</v>
      </c>
      <c r="D350" s="2">
        <f>COUNTIFS('Target Maturity Assessment'!$A$3:$A$368,$A$83,'Target Maturity Assessment'!$B$3:$B$368,$B348,'Target Maturity Assessment'!$C$3:$C$368,$C350,'Target Maturity Assessment'!$D$3:$D$368,D$67,'Target Maturity Assessment'!$G$3:$G$368,$B$314)</f>
        <v>0</v>
      </c>
      <c r="E350" s="2">
        <f>COUNTIFS('Target Maturity Assessment'!$A$3:$A$368,$A$83,'Target Maturity Assessment'!$B$3:$B$368,$B348,'Target Maturity Assessment'!$C$3:$C$368,$C350,'Target Maturity Assessment'!$D$3:$D$368,E$67,'Target Maturity Assessment'!$G$3:$G$368,$B$314)</f>
        <v>0</v>
      </c>
      <c r="F350" s="2">
        <f>COUNTIFS('Target Maturity Assessment'!$A$3:$A$368,$A$83,'Target Maturity Assessment'!$B$3:$B$368,$B348,'Target Maturity Assessment'!$C$3:$C$368,$C350,'Target Maturity Assessment'!$D$3:$D$368,F$67,'Target Maturity Assessment'!$G$3:$G$368,$B$314)</f>
        <v>0</v>
      </c>
      <c r="G350" s="2" t="b">
        <f>IF('Inherent Risk Assessment'!$C$15=$D$315,SUM(D350),IF('Inherent Risk Assessment'!$C$15=$E$315,SUM(D350:E350),IF('Inherent Risk Assessment'!$C$15=$F$315,SUM(D350:F350))))</f>
        <v>0</v>
      </c>
      <c r="J350" s="51" t="str">
        <f t="shared" si="19"/>
        <v>N/A</v>
      </c>
      <c r="K350" s="51" t="str">
        <f t="shared" si="20"/>
        <v>N/A</v>
      </c>
    </row>
    <row r="351" spans="1:11" ht="13.5" hidden="1" thickBot="1" x14ac:dyDescent="0.25">
      <c r="A351" s="42" t="s">
        <v>730</v>
      </c>
      <c r="B351" s="43" t="s">
        <v>731</v>
      </c>
      <c r="C351" s="33" t="s">
        <v>732</v>
      </c>
      <c r="D351" s="2">
        <f>COUNTIFS('Target Maturity Assessment'!$A$3:$A$368,$A$103,'Target Maturity Assessment'!$B$3:$B$368,$B351,'Target Maturity Assessment'!$C$3:$C$368,$C351,'Target Maturity Assessment'!$D$3:$D$368,D$67,'Target Maturity Assessment'!$G$3:$G$368,$B$314)</f>
        <v>0</v>
      </c>
      <c r="E351" s="2">
        <f>COUNTIFS('Target Maturity Assessment'!$A$3:$A$368,$A$103,'Target Maturity Assessment'!$B$3:$B$368,$B351,'Target Maturity Assessment'!$C$3:$C$368,$C351,'Target Maturity Assessment'!$D$3:$D$368,E$67,'Target Maturity Assessment'!$G$3:$G$368,$B$314)</f>
        <v>0</v>
      </c>
      <c r="F351" s="2">
        <f>COUNTIFS('Target Maturity Assessment'!$A$3:$A$368,$A$103,'Target Maturity Assessment'!$B$3:$B$368,$B351,'Target Maturity Assessment'!$C$3:$C$368,$C351,'Target Maturity Assessment'!$D$3:$D$368,F$67,'Target Maturity Assessment'!$G$3:$G$368,$B$314)</f>
        <v>0</v>
      </c>
      <c r="G351" s="2" t="b">
        <f>IF('Inherent Risk Assessment'!$C$15=$D$315,SUM(D351),IF('Inherent Risk Assessment'!$C$15=$E$315,SUM(D351:E351),IF('Inherent Risk Assessment'!$C$15=$F$315,SUM(D351:F351))))</f>
        <v>0</v>
      </c>
      <c r="J351" s="51" t="str">
        <f t="shared" si="19"/>
        <v>N/A</v>
      </c>
      <c r="K351" s="51" t="str">
        <f t="shared" si="20"/>
        <v>N/A</v>
      </c>
    </row>
    <row r="352" spans="1:11" ht="13.5" hidden="1" thickBot="1" x14ac:dyDescent="0.25">
      <c r="A352" s="36"/>
      <c r="B352" s="37"/>
      <c r="C352" s="39" t="s">
        <v>739</v>
      </c>
      <c r="D352" s="2">
        <f>COUNTIFS('Target Maturity Assessment'!$A$3:$A$368,$A$103,'Target Maturity Assessment'!$B$3:$B$368,$B351,'Target Maturity Assessment'!$C$3:$C$368,$C352,'Target Maturity Assessment'!$D$3:$D$368,D$67,'Target Maturity Assessment'!$G$3:$G$368,$B$314)</f>
        <v>0</v>
      </c>
      <c r="E352" s="2">
        <f>COUNTIFS('Target Maturity Assessment'!$A$3:$A$368,$A$103,'Target Maturity Assessment'!$B$3:$B$368,$B351,'Target Maturity Assessment'!$C$3:$C$368,$C352,'Target Maturity Assessment'!$D$3:$D$368,E$67,'Target Maturity Assessment'!$G$3:$G$368,$B$314)</f>
        <v>0</v>
      </c>
      <c r="F352" s="2">
        <f>COUNTIFS('Target Maturity Assessment'!$A$3:$A$368,$A$103,'Target Maturity Assessment'!$B$3:$B$368,$B351,'Target Maturity Assessment'!$C$3:$C$368,$C352,'Target Maturity Assessment'!$D$3:$D$368,F$67,'Target Maturity Assessment'!$G$3:$G$368,$B$314)</f>
        <v>0</v>
      </c>
      <c r="G352" s="2" t="b">
        <f>IF('Inherent Risk Assessment'!$C$15=$D$315,SUM(D352),IF('Inherent Risk Assessment'!$C$15=$E$315,SUM(D352:E352),IF('Inherent Risk Assessment'!$C$15=$F$315,SUM(D352:F352))))</f>
        <v>0</v>
      </c>
      <c r="J352" s="51" t="str">
        <f t="shared" si="19"/>
        <v>N/A</v>
      </c>
      <c r="K352" s="51" t="str">
        <f t="shared" si="20"/>
        <v>N/A</v>
      </c>
    </row>
    <row r="353" spans="1:11" ht="13.5" hidden="1" thickBot="1" x14ac:dyDescent="0.25">
      <c r="A353" s="36"/>
      <c r="B353" s="35" t="s">
        <v>752</v>
      </c>
      <c r="C353" s="33" t="s">
        <v>753</v>
      </c>
      <c r="D353" s="2">
        <f>COUNTIFS('Target Maturity Assessment'!$A$3:$A$368,$A$103,'Target Maturity Assessment'!$B$3:$B$368,$B353,'Target Maturity Assessment'!$C$3:$C$368,$C353,'Target Maturity Assessment'!$D$3:$D$368,D$67,'Target Maturity Assessment'!$G$3:$G$368,$B$314)</f>
        <v>0</v>
      </c>
      <c r="E353" s="2">
        <f>COUNTIFS('Target Maturity Assessment'!$A$3:$A$368,$A$103,'Target Maturity Assessment'!$B$3:$B$368,$B353,'Target Maturity Assessment'!$C$3:$C$368,$C353,'Target Maturity Assessment'!$D$3:$D$368,E$67,'Target Maturity Assessment'!$G$3:$G$368,$B$314)</f>
        <v>0</v>
      </c>
      <c r="F353" s="2">
        <f>COUNTIFS('Target Maturity Assessment'!$A$3:$A$368,$A$103,'Target Maturity Assessment'!$B$3:$B$368,$B353,'Target Maturity Assessment'!$C$3:$C$368,$C353,'Target Maturity Assessment'!$D$3:$D$368,F$67,'Target Maturity Assessment'!$G$3:$G$368,$B$314)</f>
        <v>0</v>
      </c>
      <c r="G353" s="2" t="b">
        <f>IF('Inherent Risk Assessment'!$C$15=$D$315,SUM(D353),IF('Inherent Risk Assessment'!$C$15=$E$315,SUM(D353:E353),IF('Inherent Risk Assessment'!$C$15=$F$315,SUM(D353:F353))))</f>
        <v>0</v>
      </c>
      <c r="J353" s="51" t="str">
        <f t="shared" si="19"/>
        <v>N/A</v>
      </c>
      <c r="K353" s="51" t="str">
        <f t="shared" si="20"/>
        <v>N/A</v>
      </c>
    </row>
    <row r="354" spans="1:11" ht="13.5" hidden="1" thickBot="1" x14ac:dyDescent="0.25">
      <c r="A354" s="36"/>
      <c r="B354" s="36"/>
      <c r="C354" s="34" t="s">
        <v>772</v>
      </c>
      <c r="D354" s="2">
        <f>COUNTIFS('Target Maturity Assessment'!$A$3:$A$368,$A$103,'Target Maturity Assessment'!$B$3:$B$368,$B353,'Target Maturity Assessment'!$C$3:$C$368,$C354,'Target Maturity Assessment'!$D$3:$D$368,D$67,'Target Maturity Assessment'!$G$3:$G$368,$B$314)</f>
        <v>0</v>
      </c>
      <c r="E354" s="2">
        <f>COUNTIFS('Target Maturity Assessment'!$A$3:$A$368,$A$103,'Target Maturity Assessment'!$B$3:$B$368,$B353,'Target Maturity Assessment'!$C$3:$C$368,$C354,'Target Maturity Assessment'!$D$3:$D$368,E$67,'Target Maturity Assessment'!$G$3:$G$368,$B$314)</f>
        <v>0</v>
      </c>
      <c r="F354" s="2">
        <f>COUNTIFS('Target Maturity Assessment'!$A$3:$A$368,$A$103,'Target Maturity Assessment'!$B$3:$B$368,$B353,'Target Maturity Assessment'!$C$3:$C$368,$C354,'Target Maturity Assessment'!$D$3:$D$368,F$67,'Target Maturity Assessment'!$G$3:$G$368,$B$314)</f>
        <v>0</v>
      </c>
      <c r="G354" s="2" t="b">
        <f>IF('Inherent Risk Assessment'!$C$15=$D$315,SUM(D354),IF('Inherent Risk Assessment'!$C$15=$E$315,SUM(D354:E354),IF('Inherent Risk Assessment'!$C$15=$F$315,SUM(D354:F354))))</f>
        <v>0</v>
      </c>
      <c r="J354" s="51" t="str">
        <f t="shared" si="19"/>
        <v>N/A</v>
      </c>
      <c r="K354" s="51" t="str">
        <f t="shared" si="20"/>
        <v>N/A</v>
      </c>
    </row>
    <row r="355" spans="1:11" ht="13.5" hidden="1" thickBot="1" x14ac:dyDescent="0.25">
      <c r="A355" s="36"/>
      <c r="B355" s="37"/>
      <c r="C355" s="39" t="s">
        <v>785</v>
      </c>
      <c r="D355" s="2">
        <f>COUNTIFS('Target Maturity Assessment'!$A$3:$A$368,$A$103,'Target Maturity Assessment'!$B$3:$B$368,$B353,'Target Maturity Assessment'!$C$3:$C$368,$C355,'Target Maturity Assessment'!$D$3:$D$368,D$67,'Target Maturity Assessment'!$G$3:$G$368,$B$314)</f>
        <v>0</v>
      </c>
      <c r="E355" s="2">
        <f>COUNTIFS('Target Maturity Assessment'!$A$3:$A$368,$A$103,'Target Maturity Assessment'!$B$3:$B$368,$B353,'Target Maturity Assessment'!$C$3:$C$368,$C355,'Target Maturity Assessment'!$D$3:$D$368,E$67,'Target Maturity Assessment'!$G$3:$G$368,$B$314)</f>
        <v>0</v>
      </c>
      <c r="F355" s="2">
        <f>COUNTIFS('Target Maturity Assessment'!$A$3:$A$368,$A$103,'Target Maturity Assessment'!$B$3:$B$368,$B353,'Target Maturity Assessment'!$C$3:$C$368,$C355,'Target Maturity Assessment'!$D$3:$D$368,F$67,'Target Maturity Assessment'!$G$3:$G$368,$B$314)</f>
        <v>0</v>
      </c>
      <c r="G355" s="2" t="b">
        <f>IF('Inherent Risk Assessment'!$C$15=$D$315,SUM(D355),IF('Inherent Risk Assessment'!$C$15=$E$315,SUM(D355:E355),IF('Inherent Risk Assessment'!$C$15=$F$315,SUM(D355:F355))))</f>
        <v>0</v>
      </c>
      <c r="J355" s="51" t="str">
        <f t="shared" si="19"/>
        <v>N/A</v>
      </c>
      <c r="K355" s="51" t="str">
        <f t="shared" si="20"/>
        <v>N/A</v>
      </c>
    </row>
    <row r="356" spans="1:11" ht="13.5" hidden="1" thickBot="1" x14ac:dyDescent="0.25">
      <c r="A356" s="36"/>
      <c r="B356" s="35" t="s">
        <v>800</v>
      </c>
      <c r="C356" s="33" t="s">
        <v>801</v>
      </c>
      <c r="D356" s="2">
        <f>COUNTIFS('Target Maturity Assessment'!$A$3:$A$368,$A$103,'Target Maturity Assessment'!$B$3:$B$368,$B356,'Target Maturity Assessment'!$C$3:$C$368,$C356,'Target Maturity Assessment'!$D$3:$D$368,D$67,'Target Maturity Assessment'!$G$3:$G$368,$B$314)</f>
        <v>0</v>
      </c>
      <c r="E356" s="2">
        <f>COUNTIFS('Target Maturity Assessment'!$A$3:$A$368,$A$103,'Target Maturity Assessment'!$B$3:$B$368,$B356,'Target Maturity Assessment'!$C$3:$C$368,$C356,'Target Maturity Assessment'!$D$3:$D$368,E$67,'Target Maturity Assessment'!$G$3:$G$368,$B$314)</f>
        <v>0</v>
      </c>
      <c r="F356" s="2">
        <f>COUNTIFS('Target Maturity Assessment'!$A$3:$A$368,$A$103,'Target Maturity Assessment'!$B$3:$B$368,$B356,'Target Maturity Assessment'!$C$3:$C$368,$C356,'Target Maturity Assessment'!$D$3:$D$368,F$67,'Target Maturity Assessment'!$G$3:$G$368,$B$314)</f>
        <v>0</v>
      </c>
      <c r="G356" s="2" t="b">
        <f>IF('Inherent Risk Assessment'!$C$15=$D$315,SUM(D356),IF('Inherent Risk Assessment'!$C$15=$E$315,SUM(D356:E356),IF('Inherent Risk Assessment'!$C$15=$F$315,SUM(D356:F356))))</f>
        <v>0</v>
      </c>
      <c r="J356" s="51" t="str">
        <f t="shared" si="19"/>
        <v>N/A</v>
      </c>
      <c r="K356" s="51" t="str">
        <f t="shared" si="20"/>
        <v>N/A</v>
      </c>
    </row>
    <row r="357" spans="1:11" ht="13.5" hidden="1" thickBot="1" x14ac:dyDescent="0.25">
      <c r="A357" s="36"/>
      <c r="B357" s="37"/>
      <c r="C357" s="39" t="s">
        <v>816</v>
      </c>
      <c r="D357" s="2">
        <f>COUNTIFS('Target Maturity Assessment'!$A$3:$A$368,$A$103,'Target Maturity Assessment'!$B$3:$B$368,$B356,'Target Maturity Assessment'!$C$3:$C$368,$C357,'Target Maturity Assessment'!$D$3:$D$368,D$67,'Target Maturity Assessment'!$G$3:$G$368,$B$314)</f>
        <v>0</v>
      </c>
      <c r="E357" s="2">
        <f>COUNTIFS('Target Maturity Assessment'!$A$3:$A$368,$A$103,'Target Maturity Assessment'!$B$3:$B$368,$B356,'Target Maturity Assessment'!$C$3:$C$368,$C357,'Target Maturity Assessment'!$D$3:$D$368,E$67,'Target Maturity Assessment'!$G$3:$G$368,$B$314)</f>
        <v>0</v>
      </c>
      <c r="F357" s="2">
        <f>COUNTIFS('Target Maturity Assessment'!$A$3:$A$368,$A$103,'Target Maturity Assessment'!$B$3:$B$368,$B356,'Target Maturity Assessment'!$C$3:$C$368,$C357,'Target Maturity Assessment'!$D$3:$D$368,F$67,'Target Maturity Assessment'!$G$3:$G$368,$B$314)</f>
        <v>0</v>
      </c>
      <c r="G357" s="2" t="b">
        <f>IF('Inherent Risk Assessment'!$C$15=$D$315,SUM(D357),IF('Inherent Risk Assessment'!$C$15=$E$315,SUM(D357:E357),IF('Inherent Risk Assessment'!$C$15=$F$315,SUM(D357:F357))))</f>
        <v>0</v>
      </c>
      <c r="J357" s="51" t="str">
        <f t="shared" si="19"/>
        <v>N/A</v>
      </c>
      <c r="K357" s="51" t="str">
        <f t="shared" si="20"/>
        <v>N/A</v>
      </c>
    </row>
    <row r="358" spans="1:11" ht="13.5" hidden="1" thickBot="1" x14ac:dyDescent="0.25">
      <c r="A358" s="36"/>
      <c r="B358" s="35" t="s">
        <v>843</v>
      </c>
      <c r="C358" s="33" t="s">
        <v>844</v>
      </c>
      <c r="D358" s="2">
        <f>COUNTIFS('Target Maturity Assessment'!$A$3:$A$368,$A$103,'Target Maturity Assessment'!$B$3:$B$368,$B$358,'Target Maturity Assessment'!$C$3:$C$368,$C358,'Target Maturity Assessment'!$D$3:$D$368,D$67,'Target Maturity Assessment'!$G$3:$G$368,$B$314)</f>
        <v>0</v>
      </c>
      <c r="E358" s="2">
        <f>COUNTIFS('Target Maturity Assessment'!$A$3:$A$368,$A$103,'Target Maturity Assessment'!$B$3:$B$368,$B$358,'Target Maturity Assessment'!$C$3:$C$368,$C358,'Target Maturity Assessment'!$D$3:$D$368,E$67,'Target Maturity Assessment'!$G$3:$G$368,$B$314)</f>
        <v>0</v>
      </c>
      <c r="F358" s="2">
        <f>COUNTIFS('Target Maturity Assessment'!$A$3:$A$368,$A$103,'Target Maturity Assessment'!$B$3:$B$368,$B$358,'Target Maturity Assessment'!$C$3:$C$368,$C358,'Target Maturity Assessment'!$D$3:$D$368,F$67,'Target Maturity Assessment'!$G$3:$G$368,$B$314)</f>
        <v>0</v>
      </c>
      <c r="G358" s="2" t="b">
        <f>IF('Inherent Risk Assessment'!$C$15=$D$315,SUM(D358),IF('Inherent Risk Assessment'!$C$15=$E$315,SUM(D358:E358),IF('Inherent Risk Assessment'!$C$15=$F$315,SUM(D358:F358))))</f>
        <v>0</v>
      </c>
      <c r="J358" s="51" t="str">
        <f t="shared" si="19"/>
        <v>N/A</v>
      </c>
      <c r="K358" s="51" t="str">
        <f t="shared" si="20"/>
        <v>N/A</v>
      </c>
    </row>
    <row r="359" spans="1:11" ht="13.5" hidden="1" thickBot="1" x14ac:dyDescent="0.25">
      <c r="A359" s="42" t="s">
        <v>863</v>
      </c>
      <c r="B359" s="35" t="s">
        <v>864</v>
      </c>
      <c r="C359" s="33" t="s">
        <v>865</v>
      </c>
      <c r="D359" s="2">
        <f>COUNTIFS('Target Maturity Assessment'!$A$3:$A$368,$A$111,'Target Maturity Assessment'!$B$3:$B$368,$B359,'Target Maturity Assessment'!$C$3:$C$368,$C359,'Target Maturity Assessment'!$D$3:$D$368,D$67,'Target Maturity Assessment'!$G$3:$G$368,$B$314)</f>
        <v>0</v>
      </c>
      <c r="E359" s="2">
        <f>COUNTIFS('Target Maturity Assessment'!$A$3:$A$368,$A$111,'Target Maturity Assessment'!$B$3:$B$368,$B359,'Target Maturity Assessment'!$C$3:$C$368,$C359,'Target Maturity Assessment'!$D$3:$D$368,E$67,'Target Maturity Assessment'!$G$3:$G$368,$B$314)</f>
        <v>0</v>
      </c>
      <c r="F359" s="2">
        <f>COUNTIFS('Target Maturity Assessment'!$A$3:$A$368,$A$111,'Target Maturity Assessment'!$B$3:$B$368,$B359,'Target Maturity Assessment'!$C$3:$C$368,$C359,'Target Maturity Assessment'!$D$3:$D$368,F$67,'Target Maturity Assessment'!$G$3:$G$368,$B$314)</f>
        <v>0</v>
      </c>
      <c r="G359" s="2" t="b">
        <f>IF('Inherent Risk Assessment'!$C$15=$D$315,SUM(D359),IF('Inherent Risk Assessment'!$C$15=$E$315,SUM(D359:E359),IF('Inherent Risk Assessment'!$C$15=$F$315,SUM(D359:F359))))</f>
        <v>0</v>
      </c>
      <c r="J359" s="51" t="str">
        <f t="shared" si="19"/>
        <v>N/A</v>
      </c>
      <c r="K359" s="51" t="str">
        <f t="shared" si="20"/>
        <v>N/A</v>
      </c>
    </row>
    <row r="360" spans="1:11" ht="13.5" hidden="1" thickBot="1" x14ac:dyDescent="0.25">
      <c r="A360" s="36"/>
      <c r="B360" s="36"/>
      <c r="C360" s="34" t="s">
        <v>890</v>
      </c>
      <c r="D360" s="2">
        <f>COUNTIFS('Target Maturity Assessment'!$A$3:$A$368,$A$111,'Target Maturity Assessment'!$B$3:$B$368,$B359,'Target Maturity Assessment'!$C$3:$C$368,$C360,'Target Maturity Assessment'!$D$3:$D$368,D$67,'Target Maturity Assessment'!$G$3:$G$368,$B$314)</f>
        <v>0</v>
      </c>
      <c r="E360" s="2">
        <f>COUNTIFS('Target Maturity Assessment'!$A$3:$A$368,$A$111,'Target Maturity Assessment'!$B$3:$B$368,$B359,'Target Maturity Assessment'!$C$3:$C$368,$C360,'Target Maturity Assessment'!$D$3:$D$368,E$67,'Target Maturity Assessment'!$G$3:$G$368,$B$314)</f>
        <v>0</v>
      </c>
      <c r="F360" s="2">
        <f>COUNTIFS('Target Maturity Assessment'!$A$3:$A$368,$A$111,'Target Maturity Assessment'!$B$3:$B$368,$B359,'Target Maturity Assessment'!$C$3:$C$368,$C360,'Target Maturity Assessment'!$D$3:$D$368,F$67,'Target Maturity Assessment'!$G$3:$G$368,$B$314)</f>
        <v>0</v>
      </c>
      <c r="G360" s="2" t="b">
        <f>IF('Inherent Risk Assessment'!$C$15=$D$315,SUM(D360),IF('Inherent Risk Assessment'!$C$15=$E$315,SUM(D360:E360),IF('Inherent Risk Assessment'!$C$15=$F$315,SUM(D360:F360))))</f>
        <v>0</v>
      </c>
      <c r="J360" s="51" t="str">
        <f t="shared" si="19"/>
        <v>N/A</v>
      </c>
      <c r="K360" s="51" t="str">
        <f t="shared" si="20"/>
        <v>N/A</v>
      </c>
    </row>
    <row r="361" spans="1:11" ht="13.5" hidden="1" thickBot="1" x14ac:dyDescent="0.25">
      <c r="A361" s="36"/>
      <c r="B361" s="37"/>
      <c r="C361" s="39" t="s">
        <v>917</v>
      </c>
      <c r="D361" s="2">
        <f>COUNTIFS('Target Maturity Assessment'!$A$3:$A$368,$A$111,'Target Maturity Assessment'!$B$3:$B$368,$B359,'Target Maturity Assessment'!$C$3:$C$368,$C361,'Target Maturity Assessment'!$D$3:$D$368,D$67,'Target Maturity Assessment'!$G$3:$G$368,$B$314)</f>
        <v>0</v>
      </c>
      <c r="E361" s="2">
        <f>COUNTIFS('Target Maturity Assessment'!$A$3:$A$368,$A$111,'Target Maturity Assessment'!$B$3:$B$368,$B359,'Target Maturity Assessment'!$C$3:$C$368,$C361,'Target Maturity Assessment'!$D$3:$D$368,E$67,'Target Maturity Assessment'!$G$3:$G$368,$B$314)</f>
        <v>0</v>
      </c>
      <c r="F361" s="2">
        <f>COUNTIFS('Target Maturity Assessment'!$A$3:$A$368,$A$111,'Target Maturity Assessment'!$B$3:$B$368,$B359,'Target Maturity Assessment'!$C$3:$C$368,$C361,'Target Maturity Assessment'!$D$3:$D$368,F$67,'Target Maturity Assessment'!$G$3:$G$368,$B$314)</f>
        <v>0</v>
      </c>
      <c r="G361" s="2" t="b">
        <f>IF('Inherent Risk Assessment'!$C$15=$D$315,SUM(D361),IF('Inherent Risk Assessment'!$C$15=$E$315,SUM(D361:E361),IF('Inherent Risk Assessment'!$C$15=$F$315,SUM(D361:F361))))</f>
        <v>0</v>
      </c>
      <c r="J361" s="51" t="str">
        <f t="shared" si="19"/>
        <v>N/A</v>
      </c>
      <c r="K361" s="51" t="str">
        <f t="shared" si="20"/>
        <v>N/A</v>
      </c>
    </row>
    <row r="362" spans="1:11" ht="13.5" hidden="1" thickBot="1" x14ac:dyDescent="0.25">
      <c r="A362" s="36"/>
      <c r="B362" s="35" t="s">
        <v>922</v>
      </c>
      <c r="C362" s="33" t="s">
        <v>923</v>
      </c>
      <c r="D362" s="2">
        <f>COUNTIFS('Target Maturity Assessment'!$A$3:$A$368,$A$111,'Target Maturity Assessment'!$B$3:$B$368,$B362,'Target Maturity Assessment'!$C$3:$C$368,$C362,'Target Maturity Assessment'!$D$3:$D$368,D$67,'Target Maturity Assessment'!$G$3:$G$368,$B$314)</f>
        <v>0</v>
      </c>
      <c r="E362" s="2">
        <f>COUNTIFS('Target Maturity Assessment'!$A$3:$A$368,$A$111,'Target Maturity Assessment'!$B$3:$B$368,$B362,'Target Maturity Assessment'!$C$3:$C$368,$C362,'Target Maturity Assessment'!$D$3:$D$368,E$67,'Target Maturity Assessment'!$G$3:$G$368,$B$314)</f>
        <v>0</v>
      </c>
      <c r="F362" s="2">
        <f>COUNTIFS('Target Maturity Assessment'!$A$3:$A$368,$A$111,'Target Maturity Assessment'!$B$3:$B$368,$B362,'Target Maturity Assessment'!$C$3:$C$368,$C362,'Target Maturity Assessment'!$D$3:$D$368,F$67,'Target Maturity Assessment'!$G$3:$G$368,$B$314)</f>
        <v>0</v>
      </c>
      <c r="G362" s="2" t="b">
        <f>IF('Inherent Risk Assessment'!$C$15=$D$315,SUM(D362),IF('Inherent Risk Assessment'!$C$15=$E$315,SUM(D362:E362),IF('Inherent Risk Assessment'!$C$15=$F$315,SUM(D362:F362))))</f>
        <v>0</v>
      </c>
      <c r="J362" s="51" t="str">
        <f t="shared" si="19"/>
        <v>N/A</v>
      </c>
      <c r="K362" s="51" t="str">
        <f t="shared" si="20"/>
        <v>N/A</v>
      </c>
    </row>
    <row r="363" spans="1:11" ht="13.5" hidden="1" thickBot="1" x14ac:dyDescent="0.25">
      <c r="A363" s="36"/>
      <c r="B363" s="36"/>
      <c r="C363" s="34" t="s">
        <v>928</v>
      </c>
      <c r="D363" s="2">
        <f>COUNTIFS('Target Maturity Assessment'!$A$3:$A$368,$A$111,'Target Maturity Assessment'!$B$3:$B$368,$B362,'Target Maturity Assessment'!$C$3:$C$368,$C363,'Target Maturity Assessment'!$D$3:$D$368,D$67,'Target Maturity Assessment'!$G$3:$G$368,$B$314)</f>
        <v>0</v>
      </c>
      <c r="E363" s="2">
        <f>COUNTIFS('Target Maturity Assessment'!$A$3:$A$368,$A$111,'Target Maturity Assessment'!$B$3:$B$368,$B362,'Target Maturity Assessment'!$C$3:$C$368,$C363,'Target Maturity Assessment'!$D$3:$D$368,E$67,'Target Maturity Assessment'!$G$3:$G$368,$B$314)</f>
        <v>0</v>
      </c>
      <c r="F363" s="2">
        <f>COUNTIFS('Target Maturity Assessment'!$A$3:$A$368,$A$111,'Target Maturity Assessment'!$B$3:$B$368,$B362,'Target Maturity Assessment'!$C$3:$C$368,$C363,'Target Maturity Assessment'!$D$3:$D$368,F$67,'Target Maturity Assessment'!$G$3:$G$368,$B$314)</f>
        <v>0</v>
      </c>
      <c r="G363" s="2" t="b">
        <f>IF('Inherent Risk Assessment'!$C$15=$D$315,SUM(D363),IF('Inherent Risk Assessment'!$C$15=$E$315,SUM(D363:E363),IF('Inherent Risk Assessment'!$C$15=$F$315,SUM(D363:F363))))</f>
        <v>0</v>
      </c>
      <c r="J363" s="51" t="str">
        <f t="shared" si="19"/>
        <v>N/A</v>
      </c>
      <c r="K363" s="51" t="str">
        <f t="shared" si="20"/>
        <v>N/A</v>
      </c>
    </row>
    <row r="364" spans="1:11" ht="13.5" hidden="1" thickBot="1" x14ac:dyDescent="0.25">
      <c r="A364" s="36"/>
      <c r="B364" s="37"/>
      <c r="C364" s="39" t="s">
        <v>939</v>
      </c>
      <c r="D364" s="2">
        <f>COUNTIFS('Target Maturity Assessment'!$A$3:$A$368,$A$111,'Target Maturity Assessment'!$B$3:$B$368,$B362,'Target Maturity Assessment'!$C$3:$C$368,$C364,'Target Maturity Assessment'!$D$3:$D$368,D$67,'Target Maturity Assessment'!$G$3:$G$368,$B$314)</f>
        <v>0</v>
      </c>
      <c r="E364" s="2">
        <f>COUNTIFS('Target Maturity Assessment'!$A$3:$A$368,$A$111,'Target Maturity Assessment'!$B$3:$B$368,$B362,'Target Maturity Assessment'!$C$3:$C$368,$C364,'Target Maturity Assessment'!$D$3:$D$368,E$67,'Target Maturity Assessment'!$G$3:$G$368,$B$314)</f>
        <v>0</v>
      </c>
      <c r="F364" s="2">
        <f>COUNTIFS('Target Maturity Assessment'!$A$3:$A$368,$A$111,'Target Maturity Assessment'!$B$3:$B$368,$B362,'Target Maturity Assessment'!$C$3:$C$368,$C364,'Target Maturity Assessment'!$D$3:$D$368,F$67,'Target Maturity Assessment'!$G$3:$G$368,$B$314)</f>
        <v>0</v>
      </c>
      <c r="G364" s="2" t="b">
        <f>IF('Inherent Risk Assessment'!$C$15=$D$315,SUM(D364),IF('Inherent Risk Assessment'!$C$15=$E$315,SUM(D364:E364),IF('Inherent Risk Assessment'!$C$15=$F$315,SUM(D364:F364))))</f>
        <v>0</v>
      </c>
      <c r="J364" s="51" t="str">
        <f t="shared" si="19"/>
        <v>N/A</v>
      </c>
      <c r="K364" s="51" t="str">
        <f t="shared" si="20"/>
        <v>N/A</v>
      </c>
    </row>
    <row r="365" spans="1:11" ht="13.5" hidden="1" thickBot="1" x14ac:dyDescent="0.25">
      <c r="A365" s="36"/>
      <c r="B365" s="35" t="s">
        <v>946</v>
      </c>
      <c r="C365" s="33" t="s">
        <v>947</v>
      </c>
      <c r="D365" s="2">
        <f>COUNTIFS('Target Maturity Assessment'!$A$3:$A$368,$A$111,'Target Maturity Assessment'!$B$3:$B$368,$B365,'Target Maturity Assessment'!$C$3:$C$368,$C365,'Target Maturity Assessment'!$D$3:$D$368,D$67,'Target Maturity Assessment'!$G$3:$G$368,$B$314)</f>
        <v>0</v>
      </c>
      <c r="E365" s="2">
        <f>COUNTIFS('Target Maturity Assessment'!$A$3:$A$368,$A$111,'Target Maturity Assessment'!$B$3:$B$368,$B365,'Target Maturity Assessment'!$C$3:$C$368,$C365,'Target Maturity Assessment'!$D$3:$D$368,E$67,'Target Maturity Assessment'!$G$3:$G$368,$B$314)</f>
        <v>0</v>
      </c>
      <c r="F365" s="2">
        <f>COUNTIFS('Target Maturity Assessment'!$A$3:$A$368,$A$111,'Target Maturity Assessment'!$B$3:$B$368,$B365,'Target Maturity Assessment'!$C$3:$C$368,$C365,'Target Maturity Assessment'!$D$3:$D$368,F$67,'Target Maturity Assessment'!$G$3:$G$368,$B$314)</f>
        <v>0</v>
      </c>
      <c r="G365" s="2" t="b">
        <f>IF('Inherent Risk Assessment'!$C$15=$D$315,SUM(D365),IF('Inherent Risk Assessment'!$C$15=$E$315,SUM(D365:E365),IF('Inherent Risk Assessment'!$C$15=$F$315,SUM(D365:F365))))</f>
        <v>0</v>
      </c>
      <c r="J365" s="51" t="str">
        <f t="shared" si="19"/>
        <v>N/A</v>
      </c>
      <c r="K365" s="51" t="str">
        <f t="shared" si="20"/>
        <v>N/A</v>
      </c>
    </row>
    <row r="366" spans="1:11" ht="13.5" hidden="1" thickBot="1" x14ac:dyDescent="0.25">
      <c r="A366" s="37"/>
      <c r="B366" s="37"/>
      <c r="C366" s="39" t="s">
        <v>962</v>
      </c>
      <c r="D366" s="2">
        <f>COUNTIFS('Target Maturity Assessment'!$A$3:$A$368,$A$111,'Target Maturity Assessment'!$B$3:$B$368,$B365,'Target Maturity Assessment'!$C$3:$C$368,$C366,'Target Maturity Assessment'!$D$3:$D$368,D$67,'Target Maturity Assessment'!$G$3:$G$368,$B$314)</f>
        <v>0</v>
      </c>
      <c r="E366" s="2">
        <f>COUNTIFS('Target Maturity Assessment'!$A$3:$A$368,$A$111,'Target Maturity Assessment'!$B$3:$B$368,$B365,'Target Maturity Assessment'!$C$3:$C$368,$C366,'Target Maturity Assessment'!$D$3:$D$368,E$67,'Target Maturity Assessment'!$G$3:$G$368,$B$314)</f>
        <v>0</v>
      </c>
      <c r="F366" s="2">
        <f>COUNTIFS('Target Maturity Assessment'!$A$3:$A$368,$A$111,'Target Maturity Assessment'!$B$3:$B$368,$B365,'Target Maturity Assessment'!$C$3:$C$368,$C366,'Target Maturity Assessment'!$D$3:$D$368,F$67,'Target Maturity Assessment'!$G$3:$G$368,$B$314)</f>
        <v>0</v>
      </c>
      <c r="G366" s="2" t="b">
        <f>IF('Inherent Risk Assessment'!$C$15=$D$315,SUM(D366),IF('Inherent Risk Assessment'!$C$15=$E$315,SUM(D366:E366),IF('Inherent Risk Assessment'!$C$15=$F$315,SUM(D366:F366))))</f>
        <v>0</v>
      </c>
      <c r="J366" s="51" t="str">
        <f t="shared" si="19"/>
        <v>N/A</v>
      </c>
      <c r="K366" s="51" t="str">
        <f t="shared" si="20"/>
        <v>N/A</v>
      </c>
    </row>
    <row r="367" spans="1:11" ht="13.5" hidden="1" thickBot="1" x14ac:dyDescent="0.25">
      <c r="A367" s="42" t="s">
        <v>977</v>
      </c>
      <c r="B367" s="40" t="s">
        <v>978</v>
      </c>
      <c r="C367" s="41" t="s">
        <v>979</v>
      </c>
      <c r="D367" s="2">
        <f>COUNTIFS('Target Maturity Assessment'!$A$3:$A$368,$A$119,'Target Maturity Assessment'!$B$3:$B$368,$B367,'Target Maturity Assessment'!$C$3:$C$368,$C367,'Target Maturity Assessment'!$D$3:$D$368,D$67,'Target Maturity Assessment'!$G$3:$G$368,$B$314)</f>
        <v>0</v>
      </c>
      <c r="E367" s="2">
        <f>COUNTIFS('Target Maturity Assessment'!$A$3:$A$368,$A$119,'Target Maturity Assessment'!$B$3:$B$368,$B367,'Target Maturity Assessment'!$C$3:$C$368,$C367,'Target Maturity Assessment'!$D$3:$D$368,E$67,'Target Maturity Assessment'!$G$3:$G$368,$B$314)</f>
        <v>0</v>
      </c>
      <c r="F367" s="2">
        <f>COUNTIFS('Target Maturity Assessment'!$A$3:$A$368,$A$119,'Target Maturity Assessment'!$B$3:$B$368,$B367,'Target Maturity Assessment'!$C$3:$C$368,$C367,'Target Maturity Assessment'!$D$3:$D$368,F$67,'Target Maturity Assessment'!$G$3:$G$368,$B$314)</f>
        <v>0</v>
      </c>
      <c r="G367" s="2" t="b">
        <f>IF('Inherent Risk Assessment'!$C$15=$D$315,SUM(D367),IF('Inherent Risk Assessment'!$C$15=$E$315,SUM(D367:E367),IF('Inherent Risk Assessment'!$C$15=$F$315,SUM(D367:F367))))</f>
        <v>0</v>
      </c>
      <c r="J367" s="51" t="str">
        <f t="shared" si="19"/>
        <v>N/A</v>
      </c>
      <c r="K367" s="51" t="str">
        <f t="shared" si="20"/>
        <v>N/A</v>
      </c>
    </row>
    <row r="368" spans="1:11" ht="13.5" hidden="1" thickBot="1" x14ac:dyDescent="0.25">
      <c r="A368" s="36"/>
      <c r="B368" s="35" t="s">
        <v>998</v>
      </c>
      <c r="C368" s="33" t="s">
        <v>999</v>
      </c>
      <c r="D368" s="2">
        <f>COUNTIFS('Target Maturity Assessment'!$A$3:$A$368,$A$119,'Target Maturity Assessment'!$B$3:$B$368,$B368,'Target Maturity Assessment'!$C$3:$C$368,$C368,'Target Maturity Assessment'!$D$3:$D$368,D$67,'Target Maturity Assessment'!$G$3:$G$368,$B$314)</f>
        <v>0</v>
      </c>
      <c r="E368" s="2">
        <f>COUNTIFS('Target Maturity Assessment'!$A$3:$A$368,$A$119,'Target Maturity Assessment'!$B$3:$B$368,$B368,'Target Maturity Assessment'!$C$3:$C$368,$C368,'Target Maturity Assessment'!$D$3:$D$368,E$67,'Target Maturity Assessment'!$G$3:$G$368,$B$314)</f>
        <v>0</v>
      </c>
      <c r="F368" s="2">
        <f>COUNTIFS('Target Maturity Assessment'!$A$3:$A$368,$A$119,'Target Maturity Assessment'!$B$3:$B$368,$B368,'Target Maturity Assessment'!$C$3:$C$368,$C368,'Target Maturity Assessment'!$D$3:$D$368,F$67,'Target Maturity Assessment'!$G$3:$G$368,$B$314)</f>
        <v>0</v>
      </c>
      <c r="G368" s="2" t="b">
        <f>IF('Inherent Risk Assessment'!$C$15=$D$315,SUM(D368),IF('Inherent Risk Assessment'!$C$15=$E$315,SUM(D368:E368),IF('Inherent Risk Assessment'!$C$15=$F$315,SUM(D368:F368))))</f>
        <v>0</v>
      </c>
      <c r="J368" s="51" t="str">
        <f t="shared" si="19"/>
        <v>N/A</v>
      </c>
      <c r="K368" s="51" t="str">
        <f t="shared" si="20"/>
        <v>N/A</v>
      </c>
    </row>
    <row r="369" spans="1:11" ht="13.5" hidden="1" thickBot="1" x14ac:dyDescent="0.25">
      <c r="A369" s="37"/>
      <c r="B369" s="37"/>
      <c r="C369" s="39" t="s">
        <v>1004</v>
      </c>
      <c r="D369" s="2">
        <f>COUNTIFS('Target Maturity Assessment'!$A$3:$A$368,$A$119,'Target Maturity Assessment'!$B$3:$B$368,$B368,'Target Maturity Assessment'!$C$3:$C$368,$C369,'Target Maturity Assessment'!$D$3:$D$368,D$67,'Target Maturity Assessment'!$G$3:$G$368,$B$314)</f>
        <v>0</v>
      </c>
      <c r="E369" s="2">
        <f>COUNTIFS('Target Maturity Assessment'!$A$3:$A$368,$A$119,'Target Maturity Assessment'!$B$3:$B$368,$B368,'Target Maturity Assessment'!$C$3:$C$368,$C369,'Target Maturity Assessment'!$D$3:$D$368,E$67,'Target Maturity Assessment'!$G$3:$G$368,$B$314)</f>
        <v>0</v>
      </c>
      <c r="F369" s="2">
        <f>COUNTIFS('Target Maturity Assessment'!$A$3:$A$368,$A$119,'Target Maturity Assessment'!$B$3:$B$368,$B368,'Target Maturity Assessment'!$C$3:$C$368,$C369,'Target Maturity Assessment'!$D$3:$D$368,F$67,'Target Maturity Assessment'!$G$3:$G$368,$B$314)</f>
        <v>0</v>
      </c>
      <c r="G369" s="2" t="b">
        <f>IF('Inherent Risk Assessment'!$C$15=$D$315,SUM(D369),IF('Inherent Risk Assessment'!$C$15=$E$315,SUM(D369:E369),IF('Inherent Risk Assessment'!$C$15=$F$315,SUM(D369:F369))))</f>
        <v>0</v>
      </c>
      <c r="J369" s="51" t="str">
        <f t="shared" si="19"/>
        <v>N/A</v>
      </c>
      <c r="K369" s="51" t="str">
        <f t="shared" si="20"/>
        <v>N/A</v>
      </c>
    </row>
    <row r="370" spans="1:11" ht="13.5" hidden="1" thickBot="1" x14ac:dyDescent="0.25">
      <c r="A370" s="42" t="s">
        <v>1019</v>
      </c>
      <c r="B370" s="40" t="s">
        <v>1020</v>
      </c>
      <c r="C370" s="41" t="s">
        <v>1020</v>
      </c>
      <c r="D370" s="2">
        <f>COUNTIFS('Target Maturity Assessment'!$A$3:$A$368,$A$122,'Target Maturity Assessment'!$B$3:$B$368,$B370,'Target Maturity Assessment'!$C$3:$C$368,$C370,'Target Maturity Assessment'!$D$3:$D$368,D$67,'Target Maturity Assessment'!$G$3:$G$368,$B$314)</f>
        <v>0</v>
      </c>
      <c r="E370" s="2">
        <f>COUNTIFS('Target Maturity Assessment'!$A$3:$A$368,$A$122,'Target Maturity Assessment'!$B$3:$B$368,$B370,'Target Maturity Assessment'!$C$3:$C$368,$C370,'Target Maturity Assessment'!$D$3:$D$368,E$67,'Target Maturity Assessment'!$G$3:$G$368,$B$314)</f>
        <v>0</v>
      </c>
      <c r="F370" s="2">
        <f>COUNTIFS('Target Maturity Assessment'!$A$3:$A$368,$A$122,'Target Maturity Assessment'!$B$3:$B$368,$B370,'Target Maturity Assessment'!$C$3:$C$368,$C370,'Target Maturity Assessment'!$D$3:$D$368,F$67,'Target Maturity Assessment'!$G$3:$G$368,$B$314)</f>
        <v>0</v>
      </c>
      <c r="G370" s="2" t="b">
        <f>IF('Inherent Risk Assessment'!$C$15=$D$315,SUM(D370),IF('Inherent Risk Assessment'!$C$15=$E$315,SUM(D370:E370),IF('Inherent Risk Assessment'!$C$15=$F$315,SUM(D370:F370))))</f>
        <v>0</v>
      </c>
      <c r="J370" s="51" t="str">
        <f t="shared" si="19"/>
        <v>N/A</v>
      </c>
      <c r="K370" s="51" t="str">
        <f t="shared" si="20"/>
        <v>N/A</v>
      </c>
    </row>
    <row r="371" spans="1:11" ht="13.5" hidden="1" thickBot="1" x14ac:dyDescent="0.25">
      <c r="A371" s="36"/>
      <c r="B371" s="35" t="s">
        <v>1043</v>
      </c>
      <c r="C371" s="33" t="s">
        <v>1044</v>
      </c>
      <c r="D371" s="2">
        <f>COUNTIFS('Target Maturity Assessment'!$A$3:$A$368,$A$122,'Target Maturity Assessment'!$B$3:$B$368,$B371,'Target Maturity Assessment'!$C$3:$C$368,$C371,'Target Maturity Assessment'!$D$3:$D$368,D$67,'Target Maturity Assessment'!$G$3:$G$368,$B$314)</f>
        <v>0</v>
      </c>
      <c r="E371" s="2">
        <f>COUNTIFS('Target Maturity Assessment'!$A$3:$A$368,$A$122,'Target Maturity Assessment'!$B$3:$B$368,$B371,'Target Maturity Assessment'!$C$3:$C$368,$C371,'Target Maturity Assessment'!$D$3:$D$368,E$67,'Target Maturity Assessment'!$G$3:$G$368,$B$314)</f>
        <v>0</v>
      </c>
      <c r="F371" s="2">
        <f>COUNTIFS('Target Maturity Assessment'!$A$3:$A$368,$A$122,'Target Maturity Assessment'!$B$3:$B$368,$B371,'Target Maturity Assessment'!$C$3:$C$368,$C371,'Target Maturity Assessment'!$D$3:$D$368,F$67,'Target Maturity Assessment'!$G$3:$G$368,$B$314)</f>
        <v>0</v>
      </c>
      <c r="G371" s="2" t="b">
        <f>IF('Inherent Risk Assessment'!$C$15=$D$315,SUM(D371),IF('Inherent Risk Assessment'!$C$15=$E$315,SUM(D371:E371),IF('Inherent Risk Assessment'!$C$15=$F$315,SUM(D371:F371))))</f>
        <v>0</v>
      </c>
      <c r="J371" s="51" t="str">
        <f t="shared" si="19"/>
        <v>N/A</v>
      </c>
      <c r="K371" s="51" t="str">
        <f t="shared" si="20"/>
        <v>N/A</v>
      </c>
    </row>
    <row r="372" spans="1:11" ht="13.5" hidden="1" thickBot="1" x14ac:dyDescent="0.25">
      <c r="A372" s="36"/>
      <c r="B372" s="37"/>
      <c r="C372" s="39" t="s">
        <v>1059</v>
      </c>
      <c r="D372" s="2">
        <f>COUNTIFS('Target Maturity Assessment'!$A$3:$A$368,$A$122,'Target Maturity Assessment'!$B$3:$B$368,$B371,'Target Maturity Assessment'!$C$3:$C$368,$C372,'Target Maturity Assessment'!$D$3:$D$368,D$67,'Target Maturity Assessment'!$G$3:$G$368,$B$314)</f>
        <v>0</v>
      </c>
      <c r="E372" s="2">
        <f>COUNTIFS('Target Maturity Assessment'!$A$3:$A$368,$A$122,'Target Maturity Assessment'!$B$3:$B$368,$B371,'Target Maturity Assessment'!$C$3:$C$368,$C372,'Target Maturity Assessment'!$D$3:$D$368,E$67,'Target Maturity Assessment'!$G$3:$G$368,$B$314)</f>
        <v>0</v>
      </c>
      <c r="F372" s="2">
        <f>COUNTIFS('Target Maturity Assessment'!$A$3:$A$368,$A$122,'Target Maturity Assessment'!$B$3:$B$368,$B371,'Target Maturity Assessment'!$C$3:$C$368,$C372,'Target Maturity Assessment'!$D$3:$D$368,F$67,'Target Maturity Assessment'!$G$3:$G$368,$B$314)</f>
        <v>0</v>
      </c>
      <c r="G372" s="2" t="b">
        <f>IF('Inherent Risk Assessment'!$C$15=$D$315,SUM(D372),IF('Inherent Risk Assessment'!$C$15=$E$315,SUM(D372:E372),IF('Inherent Risk Assessment'!$C$15=$F$315,SUM(D372:F372))))</f>
        <v>0</v>
      </c>
      <c r="J372" s="51" t="str">
        <f t="shared" si="19"/>
        <v>N/A</v>
      </c>
      <c r="K372" s="51" t="str">
        <f t="shared" si="20"/>
        <v>N/A</v>
      </c>
    </row>
    <row r="373" spans="1:11" ht="13.5" hidden="1" thickBot="1" x14ac:dyDescent="0.25">
      <c r="A373" s="37"/>
      <c r="B373" s="40" t="s">
        <v>1064</v>
      </c>
      <c r="C373" s="41" t="s">
        <v>1065</v>
      </c>
      <c r="D373" s="2">
        <f>COUNTIFS('Target Maturity Assessment'!$A$3:$A$368,$A$122,'Target Maturity Assessment'!$B$3:$B$368,$B373,'Target Maturity Assessment'!$C$3:$C$368,$C373,'Target Maturity Assessment'!$D$3:$D$368,D$67,'Target Maturity Assessment'!$G$3:$G$368,$B$314)</f>
        <v>0</v>
      </c>
      <c r="E373" s="2">
        <f>COUNTIFS('Target Maturity Assessment'!$A$3:$A$368,$A$122,'Target Maturity Assessment'!$B$3:$B$368,$B373,'Target Maturity Assessment'!$C$3:$C$368,$C373,'Target Maturity Assessment'!$D$3:$D$368,E$67,'Target Maturity Assessment'!$G$3:$G$368,$B$314)</f>
        <v>0</v>
      </c>
      <c r="F373" s="2">
        <f>COUNTIFS('Target Maturity Assessment'!$A$3:$A$368,$A$122,'Target Maturity Assessment'!$B$3:$B$368,$B373,'Target Maturity Assessment'!$C$3:$C$368,$C373,'Target Maturity Assessment'!$D$3:$D$368,F$67,'Target Maturity Assessment'!$G$3:$G$368,$B$314)</f>
        <v>0</v>
      </c>
      <c r="G373" s="2" t="b">
        <f>IF('Inherent Risk Assessment'!$C$15=$D$315,SUM(D373),IF('Inherent Risk Assessment'!$C$15=$E$315,SUM(D373:E373),IF('Inherent Risk Assessment'!$C$15=$F$315,SUM(D373:F373))))</f>
        <v>0</v>
      </c>
      <c r="J373" s="51" t="str">
        <f t="shared" si="19"/>
        <v>N/A</v>
      </c>
      <c r="K373" s="51" t="str">
        <f t="shared" si="20"/>
        <v>N/A</v>
      </c>
    </row>
    <row r="374" spans="1:11" ht="13.5" hidden="1" thickBot="1" x14ac:dyDescent="0.25">
      <c r="A374" s="2" t="s">
        <v>1099</v>
      </c>
      <c r="D374" s="2">
        <f>SUM(D316:D373)</f>
        <v>0</v>
      </c>
      <c r="E374" s="2">
        <f>SUM(E316:E373)</f>
        <v>0</v>
      </c>
      <c r="F374" s="2">
        <f>SUM(F316:F373)</f>
        <v>0</v>
      </c>
      <c r="G374" s="2">
        <f>SUM(G316:G373)</f>
        <v>0</v>
      </c>
      <c r="J374" s="51" t="str">
        <f t="shared" si="19"/>
        <v>N/A</v>
      </c>
      <c r="K374" s="51" t="str">
        <f t="shared" si="20"/>
        <v>N/A</v>
      </c>
    </row>
    <row r="375" spans="1:11" ht="13.5" hidden="1" thickBot="1" x14ac:dyDescent="0.25">
      <c r="J375" s="51" t="str">
        <f t="shared" si="19"/>
        <v>N/A</v>
      </c>
      <c r="K375" s="51" t="str">
        <f t="shared" si="20"/>
        <v>N/A</v>
      </c>
    </row>
    <row r="376" spans="1:11" ht="13.5" hidden="1" thickBot="1" x14ac:dyDescent="0.25">
      <c r="J376" s="51" t="str">
        <f t="shared" si="19"/>
        <v>N/A</v>
      </c>
      <c r="K376" s="51" t="str">
        <f t="shared" si="20"/>
        <v>N/A</v>
      </c>
    </row>
    <row r="377" spans="1:11" ht="13.5" hidden="1" thickBot="1" x14ac:dyDescent="0.25">
      <c r="A377" s="1" t="s">
        <v>1103</v>
      </c>
      <c r="B377" s="1" t="s">
        <v>1081</v>
      </c>
      <c r="C377" s="18"/>
      <c r="D377" s="18"/>
      <c r="E377" s="18"/>
      <c r="F377" s="18"/>
      <c r="J377" s="51" t="str">
        <f t="shared" si="19"/>
        <v>N/A</v>
      </c>
      <c r="K377" s="51" t="str">
        <f t="shared" si="20"/>
        <v>N/A</v>
      </c>
    </row>
    <row r="378" spans="1:11" ht="13.5" hidden="1" thickBot="1" x14ac:dyDescent="0.25">
      <c r="A378" s="13" t="s">
        <v>251</v>
      </c>
      <c r="B378" s="13" t="s">
        <v>252</v>
      </c>
      <c r="C378" s="13" t="s">
        <v>253</v>
      </c>
      <c r="D378" s="2" t="s">
        <v>23</v>
      </c>
      <c r="E378" s="2" t="s">
        <v>24</v>
      </c>
      <c r="F378" s="2" t="s">
        <v>25</v>
      </c>
      <c r="G378" s="2" t="s">
        <v>1099</v>
      </c>
      <c r="J378" s="51" t="str">
        <f t="shared" si="19"/>
        <v>N/A</v>
      </c>
      <c r="K378" s="51">
        <f t="shared" si="20"/>
        <v>1</v>
      </c>
    </row>
    <row r="379" spans="1:11" ht="13.5" hidden="1" thickBot="1" x14ac:dyDescent="0.25">
      <c r="A379" s="28" t="s">
        <v>259</v>
      </c>
      <c r="B379" s="35" t="s">
        <v>260</v>
      </c>
      <c r="C379" s="33" t="s">
        <v>261</v>
      </c>
      <c r="D379" s="2">
        <f>COUNTIFS('Target Maturity Assessment'!$A$3:$A$368,$A$68,'Target Maturity Assessment'!$B$3:$B$368,$B379,'Target Maturity Assessment'!$C$3:$C$368,$C379,'Target Maturity Assessment'!$D$3:$D$368,D$67,'Target Maturity Assessment'!$G$3:$G$368,$B$377,'Target Maturity Assessment'!$G$3:$G$368,$B$377)</f>
        <v>0</v>
      </c>
      <c r="E379" s="2">
        <f>COUNTIFS('Target Maturity Assessment'!$A$3:$A$368,$A$68,'Target Maturity Assessment'!$B$3:$B$368,$B379,'Target Maturity Assessment'!$C$3:$C$368,$C379,'Target Maturity Assessment'!$D$3:$D$368,E$67,'Target Maturity Assessment'!$G$3:$G$368,$B$377)</f>
        <v>0</v>
      </c>
      <c r="F379" s="2">
        <f>COUNTIFS('Target Maturity Assessment'!$A$3:$A$368,$A$68,'Target Maturity Assessment'!$B$3:$B$368,$B379,'Target Maturity Assessment'!$C$3:$C$368,$C379,'Target Maturity Assessment'!$D$3:$D$368,F$67,'Target Maturity Assessment'!$G$3:$G$368,$B$377)</f>
        <v>0</v>
      </c>
      <c r="G379" s="2" t="b">
        <f>IF('Inherent Risk Assessment'!$C$15=$D$378,SUM(D379),IF('Inherent Risk Assessment'!$C$15=$E$378,SUM(D379:E379),IF('Inherent Risk Assessment'!$C$15=$F$378,SUM(D379:F379))))</f>
        <v>0</v>
      </c>
      <c r="J379" s="51" t="str">
        <f t="shared" si="19"/>
        <v>N/A</v>
      </c>
      <c r="K379" s="51" t="str">
        <f t="shared" si="20"/>
        <v>N/A</v>
      </c>
    </row>
    <row r="380" spans="1:11" ht="13.5" hidden="1" thickBot="1" x14ac:dyDescent="0.25">
      <c r="A380" s="30"/>
      <c r="B380" s="36"/>
      <c r="C380" s="34" t="s">
        <v>282</v>
      </c>
      <c r="D380" s="2">
        <f>COUNTIFS('Target Maturity Assessment'!$A$3:$A$368,$A$68,'Target Maturity Assessment'!$B$3:$B$368,$B379,'Target Maturity Assessment'!$C$3:$C$368,$C380,'Target Maturity Assessment'!$D$3:$D$368,D$67,'Target Maturity Assessment'!$G$3:$G$368,$B$377)</f>
        <v>0</v>
      </c>
      <c r="E380" s="2">
        <f>COUNTIFS('Target Maturity Assessment'!$A$3:$A$368,$A$68,'Target Maturity Assessment'!$B$3:$B$368,$B379,'Target Maturity Assessment'!$C$3:$C$368,$C380,'Target Maturity Assessment'!$D$3:$D$368,E$67,'Target Maturity Assessment'!$G$3:$G$368,$B$377)</f>
        <v>0</v>
      </c>
      <c r="F380" s="2">
        <f>COUNTIFS('Target Maturity Assessment'!$A$3:$A$368,$A$68,'Target Maturity Assessment'!$B$3:$B$368,$B379,'Target Maturity Assessment'!$C$3:$C$368,$C380,'Target Maturity Assessment'!$D$3:$D$368,F$67,'Target Maturity Assessment'!$G$3:$G$368,$B$377)</f>
        <v>0</v>
      </c>
      <c r="G380" s="2" t="b">
        <f>IF('Inherent Risk Assessment'!$C$15=$D$378,SUM(D380),IF('Inherent Risk Assessment'!$C$15=$E$378,SUM(D380:E380),IF('Inherent Risk Assessment'!$C$15=$F$378,SUM(D380:F380))))</f>
        <v>0</v>
      </c>
      <c r="J380" s="51" t="str">
        <f t="shared" si="19"/>
        <v>N/A</v>
      </c>
      <c r="K380" s="51" t="str">
        <f t="shared" si="20"/>
        <v>N/A</v>
      </c>
    </row>
    <row r="381" spans="1:11" ht="13.5" hidden="1" thickBot="1" x14ac:dyDescent="0.25">
      <c r="A381" s="30"/>
      <c r="B381" s="37"/>
      <c r="C381" s="39" t="s">
        <v>293</v>
      </c>
      <c r="D381" s="2">
        <f>COUNTIFS('Target Maturity Assessment'!$A$3:$A$368,$A$68,'Target Maturity Assessment'!$B$3:$B$368,$B379,'Target Maturity Assessment'!$C$3:$C$368,$C381,'Target Maturity Assessment'!$D$3:$D$368,D$67,'Target Maturity Assessment'!$G$3:$G$368,$B$377)</f>
        <v>0</v>
      </c>
      <c r="E381" s="2">
        <f>COUNTIFS('Target Maturity Assessment'!$A$3:$A$368,$A$68,'Target Maturity Assessment'!$B$3:$B$368,$B379,'Target Maturity Assessment'!$C$3:$C$368,$C381,'Target Maturity Assessment'!$D$3:$D$368,E$67,'Target Maturity Assessment'!$G$3:$G$368,$B$377)</f>
        <v>0</v>
      </c>
      <c r="F381" s="2">
        <f>COUNTIFS('Target Maturity Assessment'!$A$3:$A$368,$A$68,'Target Maturity Assessment'!$B$3:$B$368,$B379,'Target Maturity Assessment'!$C$3:$C$368,$C381,'Target Maturity Assessment'!$D$3:$D$368,F$67,'Target Maturity Assessment'!$G$3:$G$368,$B$377)</f>
        <v>0</v>
      </c>
      <c r="G381" s="2" t="b">
        <f>IF('Inherent Risk Assessment'!$C$15=$D$378,SUM(D381),IF('Inherent Risk Assessment'!$C$15=$E$378,SUM(D381:E381),IF('Inherent Risk Assessment'!$C$15=$F$378,SUM(D381:F381))))</f>
        <v>0</v>
      </c>
      <c r="J381" s="51" t="str">
        <f t="shared" si="19"/>
        <v>N/A</v>
      </c>
      <c r="K381" s="51" t="str">
        <f t="shared" si="20"/>
        <v>N/A</v>
      </c>
    </row>
    <row r="382" spans="1:11" ht="13.5" hidden="1" thickBot="1" x14ac:dyDescent="0.25">
      <c r="A382" s="30"/>
      <c r="B382" s="35" t="s">
        <v>300</v>
      </c>
      <c r="C382" s="33" t="s">
        <v>301</v>
      </c>
      <c r="D382" s="2">
        <f>COUNTIFS('Target Maturity Assessment'!$A$3:$A$368,$A$68,'Target Maturity Assessment'!$B$3:$B$368,$B382,'Target Maturity Assessment'!$C$3:$C$368,$C382,'Target Maturity Assessment'!$D$3:$D$368,D$67,'Target Maturity Assessment'!$G$3:$G$368,$B$377)</f>
        <v>0</v>
      </c>
      <c r="E382" s="2">
        <f>COUNTIFS('Target Maturity Assessment'!$A$3:$A$368,$A$68,'Target Maturity Assessment'!$B$3:$B$368,$B382,'Target Maturity Assessment'!$C$3:$C$368,$C382,'Target Maturity Assessment'!$D$3:$D$368,E$67,'Target Maturity Assessment'!$G$3:$G$368,$B$377)</f>
        <v>0</v>
      </c>
      <c r="F382" s="2">
        <f>COUNTIFS('Target Maturity Assessment'!$A$3:$A$368,$A$68,'Target Maturity Assessment'!$B$3:$B$368,$B382,'Target Maturity Assessment'!$C$3:$C$368,$C382,'Target Maturity Assessment'!$D$3:$D$368,F$67,'Target Maturity Assessment'!$G$3:$G$368,$B$377)</f>
        <v>0</v>
      </c>
      <c r="G382" s="2" t="b">
        <f>IF('Inherent Risk Assessment'!$C$15=$D$378,SUM(D382),IF('Inherent Risk Assessment'!$C$15=$E$378,SUM(D382:E382),IF('Inherent Risk Assessment'!$C$15=$F$378,SUM(D382:F382))))</f>
        <v>0</v>
      </c>
      <c r="J382" s="51" t="str">
        <f t="shared" si="19"/>
        <v>N/A</v>
      </c>
      <c r="K382" s="51" t="str">
        <f t="shared" si="20"/>
        <v>N/A</v>
      </c>
    </row>
    <row r="383" spans="1:11" ht="13.5" hidden="1" thickBot="1" x14ac:dyDescent="0.25">
      <c r="A383" s="30"/>
      <c r="B383" s="37"/>
      <c r="C383" s="39" t="s">
        <v>318</v>
      </c>
      <c r="D383" s="2">
        <f>COUNTIFS('Target Maturity Assessment'!$A$3:$A$368,$A$68,'Target Maturity Assessment'!$B$3:$B$368,$B382,'Target Maturity Assessment'!$C$3:$C$368,$C383,'Target Maturity Assessment'!$D$3:$D$368,D$67,'Target Maturity Assessment'!$G$3:$G$368,$B$377)</f>
        <v>0</v>
      </c>
      <c r="E383" s="2">
        <f>COUNTIFS('Target Maturity Assessment'!$A$3:$A$368,$A$68,'Target Maturity Assessment'!$B$3:$B$368,$B382,'Target Maturity Assessment'!$C$3:$C$368,$C383,'Target Maturity Assessment'!$D$3:$D$368,E$67,'Target Maturity Assessment'!$G$3:$G$368,$B$377)</f>
        <v>0</v>
      </c>
      <c r="F383" s="2">
        <f>COUNTIFS('Target Maturity Assessment'!$A$3:$A$368,$A$68,'Target Maturity Assessment'!$B$3:$B$368,$B382,'Target Maturity Assessment'!$C$3:$C$368,$C383,'Target Maturity Assessment'!$D$3:$D$368,F$67,'Target Maturity Assessment'!$G$3:$G$368,$B$377)</f>
        <v>0</v>
      </c>
      <c r="G383" s="2" t="b">
        <f>IF('Inherent Risk Assessment'!$C$15=$D$378,SUM(D383),IF('Inherent Risk Assessment'!$C$15=$E$378,SUM(D383:E383),IF('Inherent Risk Assessment'!$C$15=$F$378,SUM(D383:F383))))</f>
        <v>0</v>
      </c>
      <c r="J383" s="51" t="str">
        <f t="shared" si="19"/>
        <v>N/A</v>
      </c>
      <c r="K383" s="51" t="str">
        <f t="shared" si="20"/>
        <v>N/A</v>
      </c>
    </row>
    <row r="384" spans="1:11" ht="13.5" hidden="1" thickBot="1" x14ac:dyDescent="0.25">
      <c r="A384" s="30"/>
      <c r="B384" s="35" t="s">
        <v>331</v>
      </c>
      <c r="C384" s="33" t="s">
        <v>332</v>
      </c>
      <c r="D384" s="2">
        <f>COUNTIFS('Target Maturity Assessment'!$A$3:$A$368,$A$68,'Target Maturity Assessment'!$B$3:$B$368,$B384,'Target Maturity Assessment'!$C$3:$C$368,$C384,'Target Maturity Assessment'!$D$3:$D$368,D$67,'Target Maturity Assessment'!$G$3:$G$368,$B$377)</f>
        <v>0</v>
      </c>
      <c r="E384" s="2">
        <f>COUNTIFS('Target Maturity Assessment'!$A$3:$A$368,$A$68,'Target Maturity Assessment'!$B$3:$B$368,$B384,'Target Maturity Assessment'!$C$3:$C$368,$C384,'Target Maturity Assessment'!$D$3:$D$368,E$67,'Target Maturity Assessment'!$G$3:$G$368,$B$377)</f>
        <v>0</v>
      </c>
      <c r="F384" s="2">
        <f>COUNTIFS('Target Maturity Assessment'!$A$3:$A$368,$A$68,'Target Maturity Assessment'!$B$3:$B$368,$B384,'Target Maturity Assessment'!$C$3:$C$368,$C384,'Target Maturity Assessment'!$D$3:$D$368,F$67,'Target Maturity Assessment'!$G$3:$G$368,$B$377)</f>
        <v>0</v>
      </c>
      <c r="G384" s="2" t="b">
        <f>IF('Inherent Risk Assessment'!$C$15=$D$378,SUM(D384),IF('Inherent Risk Assessment'!$C$15=$E$378,SUM(D384:E384),IF('Inherent Risk Assessment'!$C$15=$F$378,SUM(D384:F384))))</f>
        <v>0</v>
      </c>
      <c r="J384" s="51" t="str">
        <f t="shared" si="19"/>
        <v>N/A</v>
      </c>
      <c r="K384" s="51" t="str">
        <f t="shared" si="20"/>
        <v>N/A</v>
      </c>
    </row>
    <row r="385" spans="1:11" ht="13.5" hidden="1" thickBot="1" x14ac:dyDescent="0.25">
      <c r="A385" s="30"/>
      <c r="B385" s="37"/>
      <c r="C385" s="39" t="s">
        <v>341</v>
      </c>
      <c r="D385" s="2">
        <f>COUNTIFS('Target Maturity Assessment'!$A$3:$A$368,$A$68,'Target Maturity Assessment'!$B$3:$B$368,$B384,'Target Maturity Assessment'!$C$3:$C$368,$C385,'Target Maturity Assessment'!$D$3:$D$368,D$67,'Target Maturity Assessment'!$G$3:$G$368,$B$377)</f>
        <v>0</v>
      </c>
      <c r="E385" s="2">
        <f>COUNTIFS('Target Maturity Assessment'!$A$3:$A$368,$A$68,'Target Maturity Assessment'!$B$3:$B$368,$B384,'Target Maturity Assessment'!$C$3:$C$368,$C385,'Target Maturity Assessment'!$D$3:$D$368,E$67,'Target Maturity Assessment'!$G$3:$G$368,$B$377)</f>
        <v>0</v>
      </c>
      <c r="F385" s="2">
        <f>COUNTIFS('Target Maturity Assessment'!$A$3:$A$368,$A$68,'Target Maturity Assessment'!$B$3:$B$368,$B384,'Target Maturity Assessment'!$C$3:$C$368,$C385,'Target Maturity Assessment'!$D$3:$D$368,F$67,'Target Maturity Assessment'!$G$3:$G$368,$B$377)</f>
        <v>0</v>
      </c>
      <c r="G385" s="2" t="b">
        <f>IF('Inherent Risk Assessment'!$C$15=$D$378,SUM(D385),IF('Inherent Risk Assessment'!$C$15=$E$378,SUM(D385:E385),IF('Inherent Risk Assessment'!$C$15=$F$378,SUM(D385:F385))))</f>
        <v>0</v>
      </c>
      <c r="J385" s="51" t="str">
        <f t="shared" si="19"/>
        <v>N/A</v>
      </c>
      <c r="K385" s="51" t="str">
        <f t="shared" si="20"/>
        <v>N/A</v>
      </c>
    </row>
    <row r="386" spans="1:11" ht="13.5" hidden="1" thickBot="1" x14ac:dyDescent="0.25">
      <c r="A386" s="30"/>
      <c r="B386" s="35" t="s">
        <v>364</v>
      </c>
      <c r="C386" s="33" t="s">
        <v>365</v>
      </c>
      <c r="D386" s="2">
        <f>COUNTIFS('Target Maturity Assessment'!$A$3:$A$368,$A$68,'Target Maturity Assessment'!$B$3:$B$368,$B386,'Target Maturity Assessment'!$C$3:$C$368,$C386,'Target Maturity Assessment'!$D$3:$D$368,D$67,'Target Maturity Assessment'!$G$3:$G$368,$B$377)</f>
        <v>0</v>
      </c>
      <c r="E386" s="2">
        <f>COUNTIFS('Target Maturity Assessment'!$A$3:$A$368,$A$68,'Target Maturity Assessment'!$B$3:$B$368,$B386,'Target Maturity Assessment'!$C$3:$C$368,$C386,'Target Maturity Assessment'!$D$3:$D$368,E$67,'Target Maturity Assessment'!$G$3:$G$368,$B$377)</f>
        <v>0</v>
      </c>
      <c r="F386" s="2">
        <f>COUNTIFS('Target Maturity Assessment'!$A$3:$A$368,$A$68,'Target Maturity Assessment'!$B$3:$B$368,$B386,'Target Maturity Assessment'!$C$3:$C$368,$C386,'Target Maturity Assessment'!$D$3:$D$368,F$67,'Target Maturity Assessment'!$G$3:$G$368,$B$377)</f>
        <v>0</v>
      </c>
      <c r="G386" s="2" t="b">
        <f>IF('Inherent Risk Assessment'!$C$15=$D$378,SUM(D386),IF('Inherent Risk Assessment'!$C$15=$E$378,SUM(D386:E386),IF('Inherent Risk Assessment'!$C$15=$F$378,SUM(D386:F386))))</f>
        <v>0</v>
      </c>
      <c r="J386" s="51" t="str">
        <f t="shared" si="19"/>
        <v>N/A</v>
      </c>
      <c r="K386" s="51" t="str">
        <f t="shared" si="20"/>
        <v>N/A</v>
      </c>
    </row>
    <row r="387" spans="1:11" ht="13.5" hidden="1" thickBot="1" x14ac:dyDescent="0.25">
      <c r="A387" s="30"/>
      <c r="B387" s="37"/>
      <c r="C387" s="39" t="s">
        <v>384</v>
      </c>
      <c r="D387" s="2">
        <f>COUNTIFS('Target Maturity Assessment'!$A$3:$A$368,$A$68,'Target Maturity Assessment'!$B$3:$B$368,$B386,'Target Maturity Assessment'!$C$3:$C$368,$C387,'Target Maturity Assessment'!$D$3:$D$368,D$67,'Target Maturity Assessment'!$G$3:$G$368,$B$377)</f>
        <v>0</v>
      </c>
      <c r="E387" s="2">
        <f>COUNTIFS('Target Maturity Assessment'!$A$3:$A$368,$A$68,'Target Maturity Assessment'!$B$3:$B$368,$B386,'Target Maturity Assessment'!$C$3:$C$368,$C387,'Target Maturity Assessment'!$D$3:$D$368,E$67,'Target Maturity Assessment'!$G$3:$G$368,$B$377)</f>
        <v>0</v>
      </c>
      <c r="F387" s="2">
        <f>COUNTIFS('Target Maturity Assessment'!$A$3:$A$368,$A$68,'Target Maturity Assessment'!$B$3:$B$368,$B386,'Target Maturity Assessment'!$C$3:$C$368,$C387,'Target Maturity Assessment'!$D$3:$D$368,F$67,'Target Maturity Assessment'!$G$3:$G$368,$B$377)</f>
        <v>0</v>
      </c>
      <c r="G387" s="2" t="b">
        <f>IF('Inherent Risk Assessment'!$C$15=$D$378,SUM(D387),IF('Inherent Risk Assessment'!$C$15=$E$378,SUM(D387:E387),IF('Inherent Risk Assessment'!$C$15=$F$378,SUM(D387:F387))))</f>
        <v>0</v>
      </c>
      <c r="J387" s="51" t="str">
        <f t="shared" si="19"/>
        <v>N/A</v>
      </c>
      <c r="K387" s="51" t="str">
        <f t="shared" si="20"/>
        <v>N/A</v>
      </c>
    </row>
    <row r="388" spans="1:11" ht="13.5" hidden="1" thickBot="1" x14ac:dyDescent="0.25">
      <c r="A388" s="30"/>
      <c r="B388" s="35" t="s">
        <v>391</v>
      </c>
      <c r="C388" s="33" t="s">
        <v>392</v>
      </c>
      <c r="D388" s="2">
        <f>COUNTIFS('Target Maturity Assessment'!$A$3:$A$368,$A$68,'Target Maturity Assessment'!$B$3:$B$368,$B388,'Target Maturity Assessment'!$C$3:$C$368,$C388,'Target Maturity Assessment'!$D$3:$D$368,D$67,'Target Maturity Assessment'!$G$3:$G$368,$B$377)</f>
        <v>0</v>
      </c>
      <c r="E388" s="2">
        <f>COUNTIFS('Target Maturity Assessment'!$A$3:$A$368,$A$68,'Target Maturity Assessment'!$B$3:$B$368,$B388,'Target Maturity Assessment'!$C$3:$C$368,$C388,'Target Maturity Assessment'!$D$3:$D$368,E$67,'Target Maturity Assessment'!$G$3:$G$368,$B$377)</f>
        <v>0</v>
      </c>
      <c r="F388" s="2">
        <f>COUNTIFS('Target Maturity Assessment'!$A$3:$A$368,$A$68,'Target Maturity Assessment'!$B$3:$B$368,$B388,'Target Maturity Assessment'!$C$3:$C$368,$C388,'Target Maturity Assessment'!$D$3:$D$368,F$67,'Target Maturity Assessment'!$G$3:$G$368,$B$377)</f>
        <v>0</v>
      </c>
      <c r="G388" s="2" t="b">
        <f>IF('Inherent Risk Assessment'!$C$15=$D$378,SUM(D388),IF('Inherent Risk Assessment'!$C$15=$E$378,SUM(D388:E388),IF('Inherent Risk Assessment'!$C$15=$F$378,SUM(D388:F388))))</f>
        <v>0</v>
      </c>
      <c r="J388" s="51" t="str">
        <f t="shared" si="19"/>
        <v>N/A</v>
      </c>
      <c r="K388" s="51" t="str">
        <f t="shared" si="20"/>
        <v>N/A</v>
      </c>
    </row>
    <row r="389" spans="1:11" ht="13.5" hidden="1" thickBot="1" x14ac:dyDescent="0.25">
      <c r="A389" s="31"/>
      <c r="B389" s="37"/>
      <c r="C389" s="39" t="s">
        <v>413</v>
      </c>
      <c r="D389" s="2">
        <f>COUNTIFS('Target Maturity Assessment'!$A$3:$A$368,$A$68,'Target Maturity Assessment'!$B$3:$B$368,$B388,'Target Maturity Assessment'!$C$3:$C$368,$C389,'Target Maturity Assessment'!$D$3:$D$368,D$67,'Target Maturity Assessment'!$G$3:$G$368,$B$377)</f>
        <v>0</v>
      </c>
      <c r="E389" s="2">
        <f>COUNTIFS('Target Maturity Assessment'!$A$3:$A$368,$A$68,'Target Maturity Assessment'!$B$3:$B$368,$B388,'Target Maturity Assessment'!$C$3:$C$368,$C389,'Target Maturity Assessment'!$D$3:$D$368,E$67,'Target Maturity Assessment'!$G$3:$G$368,$B$377)</f>
        <v>0</v>
      </c>
      <c r="F389" s="2">
        <f>COUNTIFS('Target Maturity Assessment'!$A$3:$A$368,$A$68,'Target Maturity Assessment'!$B$3:$B$368,$B388,'Target Maturity Assessment'!$C$3:$C$368,$C389,'Target Maturity Assessment'!$D$3:$D$368,F$67,'Target Maturity Assessment'!$G$3:$G$368,$B$377)</f>
        <v>0</v>
      </c>
      <c r="G389" s="2" t="b">
        <f>IF('Inherent Risk Assessment'!$C$15=$D$378,SUM(D389),IF('Inherent Risk Assessment'!$C$15=$E$378,SUM(D389:E389),IF('Inherent Risk Assessment'!$C$15=$F$378,SUM(D389:F389))))</f>
        <v>0</v>
      </c>
      <c r="J389" s="51" t="str">
        <f t="shared" ref="J389:J452" si="21">IFERROR(VLOOKUP(I389,ref_Maturity,2,0),"N/A")</f>
        <v>N/A</v>
      </c>
      <c r="K389" s="51" t="str">
        <f t="shared" ref="K389:K452" si="22">IFERROR(VLOOKUP(D389,ref_Maturity,2,0),"N/A")</f>
        <v>N/A</v>
      </c>
    </row>
    <row r="390" spans="1:11" ht="13.5" hidden="1" thickBot="1" x14ac:dyDescent="0.25">
      <c r="A390" s="42" t="s">
        <v>438</v>
      </c>
      <c r="B390" s="35" t="s">
        <v>439</v>
      </c>
      <c r="C390" s="33" t="s">
        <v>440</v>
      </c>
      <c r="D390" s="2">
        <f>COUNTIFS('Target Maturity Assessment'!$A$3:$A$368,$A$79,'Target Maturity Assessment'!$B$3:$B$368,$B390,'Target Maturity Assessment'!$C$3:$C$368,$C390,'Target Maturity Assessment'!$D$3:$D$368,D$67,'Target Maturity Assessment'!$G$3:$G$368,$B$377)</f>
        <v>0</v>
      </c>
      <c r="E390" s="2">
        <f>COUNTIFS('Target Maturity Assessment'!$A$3:$A$368,$A$79,'Target Maturity Assessment'!$B$3:$B$368,$B390,'Target Maturity Assessment'!$C$3:$C$368,$C390,'Target Maturity Assessment'!$D$3:$D$368,E$67,'Target Maturity Assessment'!$G$3:$G$368,$B$377)</f>
        <v>0</v>
      </c>
      <c r="F390" s="2">
        <f>COUNTIFS('Target Maturity Assessment'!$A$3:$A$368,$A$79,'Target Maturity Assessment'!$B$3:$B$368,$B390,'Target Maturity Assessment'!$C$3:$C$368,$C390,'Target Maturity Assessment'!$D$3:$D$368,F$67,'Target Maturity Assessment'!$G$3:$G$368,$B$377)</f>
        <v>0</v>
      </c>
      <c r="G390" s="2" t="b">
        <f>IF('Inherent Risk Assessment'!$C$15=$D$378,SUM(D390),IF('Inherent Risk Assessment'!$C$15=$E$378,SUM(D390:E390),IF('Inherent Risk Assessment'!$C$15=$F$378,SUM(D390:F390))))</f>
        <v>0</v>
      </c>
      <c r="J390" s="51" t="str">
        <f t="shared" si="21"/>
        <v>N/A</v>
      </c>
      <c r="K390" s="51" t="str">
        <f t="shared" si="22"/>
        <v>N/A</v>
      </c>
    </row>
    <row r="391" spans="1:11" ht="13.5" hidden="1" thickBot="1" x14ac:dyDescent="0.25">
      <c r="A391" s="36"/>
      <c r="B391" s="37"/>
      <c r="C391" s="39" t="s">
        <v>463</v>
      </c>
      <c r="D391" s="2">
        <f>COUNTIFS('Target Maturity Assessment'!$A$3:$A$368,$A$79,'Target Maturity Assessment'!$B$3:$B$368,$B390,'Target Maturity Assessment'!$C$3:$C$368,$C391,'Target Maturity Assessment'!$D$3:$D$368,D$67,'Target Maturity Assessment'!$G$3:$G$368,$B$377)</f>
        <v>0</v>
      </c>
      <c r="E391" s="2">
        <f>COUNTIFS('Target Maturity Assessment'!$A$3:$A$368,$A$79,'Target Maturity Assessment'!$B$3:$B$368,$B390,'Target Maturity Assessment'!$C$3:$C$368,$C391,'Target Maturity Assessment'!$D$3:$D$368,E$67,'Target Maturity Assessment'!$G$3:$G$368,$B$377)</f>
        <v>0</v>
      </c>
      <c r="F391" s="2">
        <f>COUNTIFS('Target Maturity Assessment'!$A$3:$A$368,$A$79,'Target Maturity Assessment'!$B$3:$B$368,$B390,'Target Maturity Assessment'!$C$3:$C$368,$C391,'Target Maturity Assessment'!$D$3:$D$368,F$67,'Target Maturity Assessment'!$G$3:$G$368,$B$377)</f>
        <v>0</v>
      </c>
      <c r="G391" s="2" t="b">
        <f>IF('Inherent Risk Assessment'!$C$15=$D$378,SUM(D391),IF('Inherent Risk Assessment'!$C$15=$E$378,SUM(D391:E391),IF('Inherent Risk Assessment'!$C$15=$F$378,SUM(D391:F391))))</f>
        <v>0</v>
      </c>
      <c r="J391" s="51" t="str">
        <f t="shared" si="21"/>
        <v>N/A</v>
      </c>
      <c r="K391" s="51" t="str">
        <f t="shared" si="22"/>
        <v>N/A</v>
      </c>
    </row>
    <row r="392" spans="1:11" ht="13.5" hidden="1" thickBot="1" x14ac:dyDescent="0.25">
      <c r="A392" s="36"/>
      <c r="B392" s="35" t="s">
        <v>472</v>
      </c>
      <c r="C392" s="33" t="s">
        <v>476</v>
      </c>
      <c r="D392" s="2">
        <f>COUNTIFS('Target Maturity Assessment'!$A$3:$A$368,$A$79,'Target Maturity Assessment'!$B$3:$B$368,$B392,'Target Maturity Assessment'!$C$3:$C$368,$C392,'Target Maturity Assessment'!$D$3:$D$368,D$67,'Target Maturity Assessment'!$G$3:$G$368,$B$377)</f>
        <v>0</v>
      </c>
      <c r="E392" s="2">
        <f>COUNTIFS('Target Maturity Assessment'!$A$3:$A$368,$A$79,'Target Maturity Assessment'!$B$3:$B$368,$B392,'Target Maturity Assessment'!$C$3:$C$368,$C392,'Target Maturity Assessment'!$D$3:$D$368,E$67,'Target Maturity Assessment'!$G$3:$G$368,$B$377)</f>
        <v>0</v>
      </c>
      <c r="F392" s="2">
        <f>COUNTIFS('Target Maturity Assessment'!$A$3:$A$368,$A$79,'Target Maturity Assessment'!$B$3:$B$368,$B392,'Target Maturity Assessment'!$C$3:$C$368,$C392,'Target Maturity Assessment'!$D$3:$D$368,F$67,'Target Maturity Assessment'!$G$3:$G$368,$B$377)</f>
        <v>0</v>
      </c>
      <c r="G392" s="2" t="b">
        <f>IF('Inherent Risk Assessment'!$C$15=$D$378,SUM(D392),IF('Inherent Risk Assessment'!$C$15=$E$378,SUM(D392:E392),IF('Inherent Risk Assessment'!$C$15=$F$378,SUM(D392:F392))))</f>
        <v>0</v>
      </c>
      <c r="J392" s="51" t="str">
        <f t="shared" si="21"/>
        <v>N/A</v>
      </c>
      <c r="K392" s="51" t="str">
        <f t="shared" si="22"/>
        <v>N/A</v>
      </c>
    </row>
    <row r="393" spans="1:11" ht="13.5" hidden="1" thickBot="1" x14ac:dyDescent="0.25">
      <c r="A393" s="37"/>
      <c r="B393" s="37"/>
      <c r="C393" s="39" t="s">
        <v>473</v>
      </c>
      <c r="D393" s="2">
        <f>COUNTIFS('Target Maturity Assessment'!$A$3:$A$368,$A$79,'Target Maturity Assessment'!$B$3:$B$368,$B392,'Target Maturity Assessment'!$C$3:$C$368,$C393,'Target Maturity Assessment'!$D$3:$D$368,D$67,'Target Maturity Assessment'!$G$3:$G$368,$B$377)</f>
        <v>0</v>
      </c>
      <c r="E393" s="2">
        <f>COUNTIFS('Target Maturity Assessment'!$A$3:$A$368,$A$79,'Target Maturity Assessment'!$B$3:$B$368,$B392,'Target Maturity Assessment'!$C$3:$C$368,$C393,'Target Maturity Assessment'!$D$3:$D$368,E$67,'Target Maturity Assessment'!$G$3:$G$368,$B$377)</f>
        <v>0</v>
      </c>
      <c r="F393" s="2">
        <f>COUNTIFS('Target Maturity Assessment'!$A$3:$A$368,$A$79,'Target Maturity Assessment'!$B$3:$B$368,$B392,'Target Maturity Assessment'!$C$3:$C$368,$C393,'Target Maturity Assessment'!$D$3:$D$368,F$67,'Target Maturity Assessment'!$G$3:$G$368,$B$377)</f>
        <v>0</v>
      </c>
      <c r="G393" s="2" t="b">
        <f>IF('Inherent Risk Assessment'!$C$15=$D$378,SUM(D393),IF('Inherent Risk Assessment'!$C$15=$E$378,SUM(D393:E393),IF('Inherent Risk Assessment'!$C$15=$F$378,SUM(D393:F393))))</f>
        <v>0</v>
      </c>
      <c r="J393" s="51" t="str">
        <f t="shared" si="21"/>
        <v>N/A</v>
      </c>
      <c r="K393" s="51" t="str">
        <f t="shared" si="22"/>
        <v>N/A</v>
      </c>
    </row>
    <row r="394" spans="1:11" ht="13.5" hidden="1" thickBot="1" x14ac:dyDescent="0.25">
      <c r="A394" s="42" t="s">
        <v>491</v>
      </c>
      <c r="B394" s="35" t="s">
        <v>492</v>
      </c>
      <c r="C394" s="33" t="s">
        <v>493</v>
      </c>
      <c r="D394" s="2">
        <f>COUNTIFS('Target Maturity Assessment'!$A$3:$A$368,$A$83,'Target Maturity Assessment'!$B$3:$B$368,$B394,'Target Maturity Assessment'!$C$3:$C$368,$C394,'Target Maturity Assessment'!$D$3:$D$368,D$67,'Target Maturity Assessment'!$G$3:$G$368,$B$377)</f>
        <v>0</v>
      </c>
      <c r="E394" s="2">
        <f>COUNTIFS('Target Maturity Assessment'!$A$3:$A$368,$A$83,'Target Maturity Assessment'!$B$3:$B$368,$B394,'Target Maturity Assessment'!$C$3:$C$368,$C394,'Target Maturity Assessment'!$D$3:$D$368,E$67,'Target Maturity Assessment'!$G$3:$G$368,$B$377)</f>
        <v>0</v>
      </c>
      <c r="F394" s="2">
        <f>COUNTIFS('Target Maturity Assessment'!$A$3:$A$368,$A$83,'Target Maturity Assessment'!$B$3:$B$368,$B394,'Target Maturity Assessment'!$C$3:$C$368,$C394,'Target Maturity Assessment'!$D$3:$D$368,F$67,'Target Maturity Assessment'!$G$3:$G$368,$B$377)</f>
        <v>0</v>
      </c>
      <c r="G394" s="2" t="b">
        <f>IF('Inherent Risk Assessment'!$C$15=$D$378,SUM(D394),IF('Inherent Risk Assessment'!$C$15=$E$378,SUM(D394:E394),IF('Inherent Risk Assessment'!$C$15=$F$378,SUM(D394:F394))))</f>
        <v>0</v>
      </c>
      <c r="J394" s="51" t="str">
        <f t="shared" si="21"/>
        <v>N/A</v>
      </c>
      <c r="K394" s="51" t="str">
        <f t="shared" si="22"/>
        <v>N/A</v>
      </c>
    </row>
    <row r="395" spans="1:11" ht="13.5" hidden="1" thickBot="1" x14ac:dyDescent="0.25">
      <c r="A395" s="36"/>
      <c r="B395" s="36"/>
      <c r="C395" s="34" t="s">
        <v>536</v>
      </c>
      <c r="D395" s="2">
        <f>COUNTIFS('Target Maturity Assessment'!$A$3:$A$368,$A$83,'Target Maturity Assessment'!$B$3:$B$368,$B394,'Target Maturity Assessment'!$C$3:$C$368,$C395,'Target Maturity Assessment'!$D$3:$D$368,D$67,'Target Maturity Assessment'!$G$3:$G$368,$B$377)</f>
        <v>0</v>
      </c>
      <c r="E395" s="2">
        <f>COUNTIFS('Target Maturity Assessment'!$A$3:$A$368,$A$83,'Target Maturity Assessment'!$B$3:$B$368,$B394,'Target Maturity Assessment'!$C$3:$C$368,$C395,'Target Maturity Assessment'!$D$3:$D$368,E$67,'Target Maturity Assessment'!$G$3:$G$368,$B$377)</f>
        <v>0</v>
      </c>
      <c r="F395" s="2">
        <f>COUNTIFS('Target Maturity Assessment'!$A$3:$A$368,$A$83,'Target Maturity Assessment'!$B$3:$B$368,$B394,'Target Maturity Assessment'!$C$3:$C$368,$C395,'Target Maturity Assessment'!$D$3:$D$368,F$67,'Target Maturity Assessment'!$G$3:$G$368,$B$377)</f>
        <v>0</v>
      </c>
      <c r="G395" s="2" t="b">
        <f>IF('Inherent Risk Assessment'!$C$15=$D$378,SUM(D395),IF('Inherent Risk Assessment'!$C$15=$E$378,SUM(D395:E395),IF('Inherent Risk Assessment'!$C$15=$F$378,SUM(D395:F395))))</f>
        <v>0</v>
      </c>
      <c r="J395" s="51" t="str">
        <f t="shared" si="21"/>
        <v>N/A</v>
      </c>
      <c r="K395" s="51" t="str">
        <f t="shared" si="22"/>
        <v>N/A</v>
      </c>
    </row>
    <row r="396" spans="1:11" ht="13.5" hidden="1" thickBot="1" x14ac:dyDescent="0.25">
      <c r="A396" s="36"/>
      <c r="B396" s="37"/>
      <c r="C396" s="39" t="s">
        <v>559</v>
      </c>
      <c r="D396" s="2">
        <f>COUNTIFS('Target Maturity Assessment'!$A$3:$A$368,$A$83,'Target Maturity Assessment'!$B$3:$B$368,$B394,'Target Maturity Assessment'!$C$3:$C$368,$C396,'Target Maturity Assessment'!$D$3:$D$368,D$67,'Target Maturity Assessment'!$G$3:$G$368,$B$377)</f>
        <v>0</v>
      </c>
      <c r="E396" s="2">
        <f>COUNTIFS('Target Maturity Assessment'!$A$3:$A$368,$A$83,'Target Maturity Assessment'!$B$3:$B$368,$B394,'Target Maturity Assessment'!$C$3:$C$368,$C396,'Target Maturity Assessment'!$D$3:$D$368,E$67,'Target Maturity Assessment'!$G$3:$G$368,$B$377)</f>
        <v>0</v>
      </c>
      <c r="F396" s="2">
        <f>COUNTIFS('Target Maturity Assessment'!$A$3:$A$368,$A$83,'Target Maturity Assessment'!$B$3:$B$368,$B394,'Target Maturity Assessment'!$C$3:$C$368,$C396,'Target Maturity Assessment'!$D$3:$D$368,F$67,'Target Maturity Assessment'!$G$3:$G$368,$B$377)</f>
        <v>0</v>
      </c>
      <c r="G396" s="2" t="b">
        <f>IF('Inherent Risk Assessment'!$C$15=$D$378,SUM(D396),IF('Inherent Risk Assessment'!$C$15=$E$378,SUM(D396:E396),IF('Inherent Risk Assessment'!$C$15=$F$378,SUM(D396:F396))))</f>
        <v>0</v>
      </c>
      <c r="J396" s="51" t="str">
        <f t="shared" si="21"/>
        <v>N/A</v>
      </c>
      <c r="K396" s="51" t="str">
        <f t="shared" si="22"/>
        <v>N/A</v>
      </c>
    </row>
    <row r="397" spans="1:11" ht="13.5" hidden="1" thickBot="1" x14ac:dyDescent="0.25">
      <c r="A397" s="36"/>
      <c r="B397" s="35" t="s">
        <v>562</v>
      </c>
      <c r="C397" s="33" t="s">
        <v>563</v>
      </c>
      <c r="D397" s="2">
        <f>COUNTIFS('Target Maturity Assessment'!$A$3:$A$368,$A$83,'Target Maturity Assessment'!$B$3:$B$368,$B397,'Target Maturity Assessment'!$C$3:$C$368,$C397,'Target Maturity Assessment'!$D$3:$D$368,D$67,'Target Maturity Assessment'!$G$3:$G$368,$B$377)</f>
        <v>0</v>
      </c>
      <c r="E397" s="2">
        <f>COUNTIFS('Target Maturity Assessment'!$A$3:$A$368,$A$83,'Target Maturity Assessment'!$B$3:$B$368,$B397,'Target Maturity Assessment'!$C$3:$C$368,$C397,'Target Maturity Assessment'!$D$3:$D$368,E$67,'Target Maturity Assessment'!$G$3:$G$368,$B$377)</f>
        <v>0</v>
      </c>
      <c r="F397" s="2">
        <f>COUNTIFS('Target Maturity Assessment'!$A$3:$A$368,$A$83,'Target Maturity Assessment'!$B$3:$B$368,$B397,'Target Maturity Assessment'!$C$3:$C$368,$C397,'Target Maturity Assessment'!$D$3:$D$368,F$67,'Target Maturity Assessment'!$G$3:$G$368,$B$377)</f>
        <v>0</v>
      </c>
      <c r="G397" s="2" t="b">
        <f>IF('Inherent Risk Assessment'!$C$15=$D$378,SUM(D397),IF('Inherent Risk Assessment'!$C$15=$E$378,SUM(D397:E397),IF('Inherent Risk Assessment'!$C$15=$F$378,SUM(D397:F397))))</f>
        <v>0</v>
      </c>
      <c r="J397" s="51" t="str">
        <f t="shared" si="21"/>
        <v>N/A</v>
      </c>
      <c r="K397" s="51" t="str">
        <f t="shared" si="22"/>
        <v>N/A</v>
      </c>
    </row>
    <row r="398" spans="1:11" ht="13.5" hidden="1" thickBot="1" x14ac:dyDescent="0.25">
      <c r="A398" s="36"/>
      <c r="B398" s="36"/>
      <c r="C398" s="34" t="s">
        <v>584</v>
      </c>
      <c r="D398" s="2">
        <f>COUNTIFS('Target Maturity Assessment'!$A$3:$A$368,$A$83,'Target Maturity Assessment'!$B$3:$B$368,$B397,'Target Maturity Assessment'!$C$3:$C$368,$C398,'Target Maturity Assessment'!$D$3:$D$368,D$67,'Target Maturity Assessment'!$G$3:$G$368,$B$377)</f>
        <v>0</v>
      </c>
      <c r="E398" s="2">
        <f>COUNTIFS('Target Maturity Assessment'!$A$3:$A$368,$A$83,'Target Maturity Assessment'!$B$3:$B$368,$B397,'Target Maturity Assessment'!$C$3:$C$368,$C398,'Target Maturity Assessment'!$D$3:$D$368,E$67,'Target Maturity Assessment'!$G$3:$G$368,$B$377)</f>
        <v>0</v>
      </c>
      <c r="F398" s="2">
        <f>COUNTIFS('Target Maturity Assessment'!$A$3:$A$368,$A$83,'Target Maturity Assessment'!$B$3:$B$368,$B397,'Target Maturity Assessment'!$C$3:$C$368,$C398,'Target Maturity Assessment'!$D$3:$D$368,F$67,'Target Maturity Assessment'!$G$3:$G$368,$B$377)</f>
        <v>0</v>
      </c>
      <c r="G398" s="2" t="b">
        <f>IF('Inherent Risk Assessment'!$C$15=$D$378,SUM(D398),IF('Inherent Risk Assessment'!$C$15=$E$378,SUM(D398:E398),IF('Inherent Risk Assessment'!$C$15=$F$378,SUM(D398:F398))))</f>
        <v>0</v>
      </c>
      <c r="J398" s="51" t="str">
        <f t="shared" si="21"/>
        <v>N/A</v>
      </c>
      <c r="K398" s="51" t="str">
        <f t="shared" si="22"/>
        <v>N/A</v>
      </c>
    </row>
    <row r="399" spans="1:11" ht="13.5" hidden="1" thickBot="1" x14ac:dyDescent="0.25">
      <c r="A399" s="36"/>
      <c r="B399" s="36"/>
      <c r="C399" s="34" t="s">
        <v>589</v>
      </c>
      <c r="D399" s="2">
        <f>COUNTIFS('Target Maturity Assessment'!$A$3:$A$368,$A$83,'Target Maturity Assessment'!$B$3:$B$368,$B397,'Target Maturity Assessment'!$C$3:$C$368,$C399,'Target Maturity Assessment'!$D$3:$D$368,D$67,'Target Maturity Assessment'!$G$3:$G$368,$B$377)</f>
        <v>0</v>
      </c>
      <c r="E399" s="2">
        <f>COUNTIFS('Target Maturity Assessment'!$A$3:$A$368,$A$83,'Target Maturity Assessment'!$B$3:$B$368,$B397,'Target Maturity Assessment'!$C$3:$C$368,$C399,'Target Maturity Assessment'!$D$3:$D$368,E$67,'Target Maturity Assessment'!$G$3:$G$368,$B$377)</f>
        <v>0</v>
      </c>
      <c r="F399" s="2">
        <f>COUNTIFS('Target Maturity Assessment'!$A$3:$A$368,$A$83,'Target Maturity Assessment'!$B$3:$B$368,$B397,'Target Maturity Assessment'!$C$3:$C$368,$C399,'Target Maturity Assessment'!$D$3:$D$368,F$67,'Target Maturity Assessment'!$G$3:$G$368,$B$377)</f>
        <v>0</v>
      </c>
      <c r="G399" s="2" t="b">
        <f>IF('Inherent Risk Assessment'!$C$15=$D$378,SUM(D399),IF('Inherent Risk Assessment'!$C$15=$E$378,SUM(D399:E399),IF('Inherent Risk Assessment'!$C$15=$F$378,SUM(D399:F399))))</f>
        <v>0</v>
      </c>
      <c r="J399" s="51" t="str">
        <f t="shared" si="21"/>
        <v>N/A</v>
      </c>
      <c r="K399" s="51" t="str">
        <f t="shared" si="22"/>
        <v>N/A</v>
      </c>
    </row>
    <row r="400" spans="1:11" ht="13.5" hidden="1" thickBot="1" x14ac:dyDescent="0.25">
      <c r="A400" s="36"/>
      <c r="B400" s="36"/>
      <c r="C400" s="34" t="s">
        <v>598</v>
      </c>
      <c r="D400" s="2">
        <f>COUNTIFS('Target Maturity Assessment'!$A$3:$A$368,$A$83,'Target Maturity Assessment'!$B$3:$B$368,$B397,'Target Maturity Assessment'!$C$3:$C$368,$C400,'Target Maturity Assessment'!$D$3:$D$368,D$67,'Target Maturity Assessment'!$G$3:$G$368,$B$377)</f>
        <v>0</v>
      </c>
      <c r="E400" s="2">
        <f>COUNTIFS('Target Maturity Assessment'!$A$3:$A$368,$A$83,'Target Maturity Assessment'!$B$3:$B$368,$B397,'Target Maturity Assessment'!$C$3:$C$368,$C400,'Target Maturity Assessment'!$D$3:$D$368,E$67,'Target Maturity Assessment'!$G$3:$G$368,$B$377)</f>
        <v>0</v>
      </c>
      <c r="F400" s="2">
        <f>COUNTIFS('Target Maturity Assessment'!$A$3:$A$368,$A$83,'Target Maturity Assessment'!$B$3:$B$368,$B397,'Target Maturity Assessment'!$C$3:$C$368,$C400,'Target Maturity Assessment'!$D$3:$D$368,F$67,'Target Maturity Assessment'!$G$3:$G$368,$B$377)</f>
        <v>0</v>
      </c>
      <c r="G400" s="2" t="b">
        <f>IF('Inherent Risk Assessment'!$C$15=$D$378,SUM(D400),IF('Inherent Risk Assessment'!$C$15=$E$378,SUM(D400:E400),IF('Inherent Risk Assessment'!$C$15=$F$378,SUM(D400:F400))))</f>
        <v>0</v>
      </c>
      <c r="J400" s="51" t="str">
        <f t="shared" si="21"/>
        <v>N/A</v>
      </c>
      <c r="K400" s="51" t="str">
        <f t="shared" si="22"/>
        <v>N/A</v>
      </c>
    </row>
    <row r="401" spans="1:11" ht="13.5" hidden="1" thickBot="1" x14ac:dyDescent="0.25">
      <c r="A401" s="36"/>
      <c r="B401" s="36"/>
      <c r="C401" s="34" t="s">
        <v>607</v>
      </c>
      <c r="D401" s="2">
        <f>COUNTIFS('Target Maturity Assessment'!$A$3:$A$368,$A$83,'Target Maturity Assessment'!$B$3:$B$368,$B397,'Target Maturity Assessment'!$C$3:$C$368,$C401,'Target Maturity Assessment'!$D$3:$D$368,D$67,'Target Maturity Assessment'!$G$3:$G$368,$B$377)</f>
        <v>0</v>
      </c>
      <c r="E401" s="2">
        <f>COUNTIFS('Target Maturity Assessment'!$A$3:$A$368,$A$83,'Target Maturity Assessment'!$B$3:$B$368,$B397,'Target Maturity Assessment'!$C$3:$C$368,$C401,'Target Maturity Assessment'!$D$3:$D$368,E$67,'Target Maturity Assessment'!$G$3:$G$368,$B$377)</f>
        <v>0</v>
      </c>
      <c r="F401" s="2">
        <f>COUNTIFS('Target Maturity Assessment'!$A$3:$A$368,$A$83,'Target Maturity Assessment'!$B$3:$B$368,$B397,'Target Maturity Assessment'!$C$3:$C$368,$C401,'Target Maturity Assessment'!$D$3:$D$368,F$67,'Target Maturity Assessment'!$G$3:$G$368,$B$377)</f>
        <v>0</v>
      </c>
      <c r="G401" s="2" t="b">
        <f>IF('Inherent Risk Assessment'!$C$15=$D$378,SUM(D401),IF('Inherent Risk Assessment'!$C$15=$E$378,SUM(D401:E401),IF('Inherent Risk Assessment'!$C$15=$F$378,SUM(D401:F401))))</f>
        <v>0</v>
      </c>
      <c r="J401" s="51" t="str">
        <f t="shared" si="21"/>
        <v>N/A</v>
      </c>
      <c r="K401" s="51" t="str">
        <f t="shared" si="22"/>
        <v>N/A</v>
      </c>
    </row>
    <row r="402" spans="1:11" ht="13.5" hidden="1" thickBot="1" x14ac:dyDescent="0.25">
      <c r="A402" s="36"/>
      <c r="B402" s="36"/>
      <c r="C402" s="34" t="s">
        <v>612</v>
      </c>
      <c r="D402" s="2">
        <f>COUNTIFS('Target Maturity Assessment'!$A$3:$A$368,$A$83,'Target Maturity Assessment'!$B$3:$B$368,$B397,'Target Maturity Assessment'!$C$3:$C$368,$C402,'Target Maturity Assessment'!$D$3:$D$368,D$67,'Target Maturity Assessment'!$G$3:$G$368,$B$377)</f>
        <v>0</v>
      </c>
      <c r="E402" s="2">
        <f>COUNTIFS('Target Maturity Assessment'!$A$3:$A$368,$A$83,'Target Maturity Assessment'!$B$3:$B$368,$B397,'Target Maturity Assessment'!$C$3:$C$368,$C402,'Target Maturity Assessment'!$D$3:$D$368,E$67,'Target Maturity Assessment'!$G$3:$G$368,$B$377)</f>
        <v>0</v>
      </c>
      <c r="F402" s="2">
        <f>COUNTIFS('Target Maturity Assessment'!$A$3:$A$368,$A$83,'Target Maturity Assessment'!$B$3:$B$368,$B397,'Target Maturity Assessment'!$C$3:$C$368,$C402,'Target Maturity Assessment'!$D$3:$D$368,F$67,'Target Maturity Assessment'!$G$3:$G$368,$B$377)</f>
        <v>0</v>
      </c>
      <c r="G402" s="2" t="b">
        <f>IF('Inherent Risk Assessment'!$C$15=$D$378,SUM(D402),IF('Inherent Risk Assessment'!$C$15=$E$378,SUM(D402:E402),IF('Inherent Risk Assessment'!$C$15=$F$378,SUM(D402:F402))))</f>
        <v>0</v>
      </c>
      <c r="J402" s="51" t="str">
        <f t="shared" si="21"/>
        <v>N/A</v>
      </c>
      <c r="K402" s="51" t="str">
        <f t="shared" si="22"/>
        <v>N/A</v>
      </c>
    </row>
    <row r="403" spans="1:11" ht="13.5" hidden="1" thickBot="1" x14ac:dyDescent="0.25">
      <c r="A403" s="36"/>
      <c r="B403" s="36"/>
      <c r="C403" s="34" t="s">
        <v>615</v>
      </c>
      <c r="D403" s="2">
        <f>COUNTIFS('Target Maturity Assessment'!$A$3:$A$368,$A$83,'Target Maturity Assessment'!$B$3:$B$368,$B397,'Target Maturity Assessment'!$C$3:$C$368,$C403,'Target Maturity Assessment'!$D$3:$D$368,D$67,'Target Maturity Assessment'!$G$3:$G$368,$B$377)</f>
        <v>0</v>
      </c>
      <c r="E403" s="2">
        <f>COUNTIFS('Target Maturity Assessment'!$A$3:$A$368,$A$83,'Target Maturity Assessment'!$B$3:$B$368,$B397,'Target Maturity Assessment'!$C$3:$C$368,$C403,'Target Maturity Assessment'!$D$3:$D$368,E$67,'Target Maturity Assessment'!$G$3:$G$368,$B$377)</f>
        <v>0</v>
      </c>
      <c r="F403" s="2">
        <f>COUNTIFS('Target Maturity Assessment'!$A$3:$A$368,$A$83,'Target Maturity Assessment'!$B$3:$B$368,$B397,'Target Maturity Assessment'!$C$3:$C$368,$C403,'Target Maturity Assessment'!$D$3:$D$368,F$67,'Target Maturity Assessment'!$G$3:$G$368,$B$377)</f>
        <v>0</v>
      </c>
      <c r="G403" s="2" t="b">
        <f>IF('Inherent Risk Assessment'!$C$15=$D$378,SUM(D403),IF('Inherent Risk Assessment'!$C$15=$E$378,SUM(D403:E403),IF('Inherent Risk Assessment'!$C$15=$F$378,SUM(D403:F403))))</f>
        <v>0</v>
      </c>
      <c r="J403" s="51" t="str">
        <f t="shared" si="21"/>
        <v>N/A</v>
      </c>
      <c r="K403" s="51" t="str">
        <f t="shared" si="22"/>
        <v>N/A</v>
      </c>
    </row>
    <row r="404" spans="1:11" ht="13.5" hidden="1" thickBot="1" x14ac:dyDescent="0.25">
      <c r="A404" s="36"/>
      <c r="B404" s="37"/>
      <c r="C404" s="39" t="s">
        <v>618</v>
      </c>
      <c r="D404" s="2">
        <f>COUNTIFS('Target Maturity Assessment'!$A$3:$A$368,$A$83,'Target Maturity Assessment'!$B$3:$B$368,$B397,'Target Maturity Assessment'!$C$3:$C$368,$C404,'Target Maturity Assessment'!$D$3:$D$368,D$67,'Target Maturity Assessment'!$G$3:$G$368,$B$377)</f>
        <v>0</v>
      </c>
      <c r="E404" s="2">
        <f>COUNTIFS('Target Maturity Assessment'!$A$3:$A$368,$A$83,'Target Maturity Assessment'!$B$3:$B$368,$B397,'Target Maturity Assessment'!$C$3:$C$368,$C404,'Target Maturity Assessment'!$D$3:$D$368,E$67,'Target Maturity Assessment'!$G$3:$G$368,$B$377)</f>
        <v>0</v>
      </c>
      <c r="F404" s="2">
        <f>COUNTIFS('Target Maturity Assessment'!$A$3:$A$368,$A$83,'Target Maturity Assessment'!$B$3:$B$368,$B397,'Target Maturity Assessment'!$C$3:$C$368,$C404,'Target Maturity Assessment'!$D$3:$D$368,F$67,'Target Maturity Assessment'!$G$3:$G$368,$B$377)</f>
        <v>0</v>
      </c>
      <c r="G404" s="2" t="b">
        <f>IF('Inherent Risk Assessment'!$C$15=$D$378,SUM(D404),IF('Inherent Risk Assessment'!$C$15=$E$378,SUM(D404:E404),IF('Inherent Risk Assessment'!$C$15=$F$378,SUM(D404:F404))))</f>
        <v>0</v>
      </c>
      <c r="J404" s="51" t="str">
        <f t="shared" si="21"/>
        <v>N/A</v>
      </c>
      <c r="K404" s="51" t="str">
        <f t="shared" si="22"/>
        <v>N/A</v>
      </c>
    </row>
    <row r="405" spans="1:11" ht="13.5" hidden="1" thickBot="1" x14ac:dyDescent="0.25">
      <c r="A405" s="36"/>
      <c r="B405" s="35" t="s">
        <v>621</v>
      </c>
      <c r="C405" s="33" t="s">
        <v>622</v>
      </c>
      <c r="D405" s="2">
        <f>COUNTIFS('Target Maturity Assessment'!$A$3:$A$368,$A$83,'Target Maturity Assessment'!$B$3:$B$368,$B405,'Target Maturity Assessment'!$C$3:$C$368,$C405,'Target Maturity Assessment'!$D$3:$D$368,D$67,'Target Maturity Assessment'!$G$3:$G$368,$B$377)</f>
        <v>0</v>
      </c>
      <c r="E405" s="2">
        <f>COUNTIFS('Target Maturity Assessment'!$A$3:$A$368,$A$83,'Target Maturity Assessment'!$B$3:$B$368,$B405,'Target Maturity Assessment'!$C$3:$C$368,$C405,'Target Maturity Assessment'!$D$3:$D$368,E$67,'Target Maturity Assessment'!$G$3:$G$368,$B$377)</f>
        <v>0</v>
      </c>
      <c r="F405" s="2">
        <f>COUNTIFS('Target Maturity Assessment'!$A$3:$A$368,$A$83,'Target Maturity Assessment'!$B$3:$B$368,$B405,'Target Maturity Assessment'!$C$3:$C$368,$C405,'Target Maturity Assessment'!$D$3:$D$368,F$67,'Target Maturity Assessment'!$G$3:$G$368,$B$377)</f>
        <v>0</v>
      </c>
      <c r="G405" s="2" t="b">
        <f>IF('Inherent Risk Assessment'!$C$15=$D$378,SUM(D405),IF('Inherent Risk Assessment'!$C$15=$E$378,SUM(D405:E405),IF('Inherent Risk Assessment'!$C$15=$F$378,SUM(D405:F405))))</f>
        <v>0</v>
      </c>
      <c r="J405" s="51" t="str">
        <f t="shared" si="21"/>
        <v>N/A</v>
      </c>
      <c r="K405" s="51" t="str">
        <f t="shared" si="22"/>
        <v>N/A</v>
      </c>
    </row>
    <row r="406" spans="1:11" ht="13.5" hidden="1" thickBot="1" x14ac:dyDescent="0.25">
      <c r="A406" s="36"/>
      <c r="B406" s="36"/>
      <c r="C406" s="34" t="s">
        <v>643</v>
      </c>
      <c r="D406" s="2">
        <f>COUNTIFS('Target Maturity Assessment'!$A$3:$A$368,$A$83,'Target Maturity Assessment'!$B$3:$B$368,$B405,'Target Maturity Assessment'!$C$3:$C$368,$C406,'Target Maturity Assessment'!$D$3:$D$368,D$67,'Target Maturity Assessment'!$G$3:$G$368,$B$377)</f>
        <v>0</v>
      </c>
      <c r="E406" s="2">
        <f>COUNTIFS('Target Maturity Assessment'!$A$3:$A$368,$A$83,'Target Maturity Assessment'!$B$3:$B$368,$B405,'Target Maturity Assessment'!$C$3:$C$368,$C406,'Target Maturity Assessment'!$D$3:$D$368,E$67,'Target Maturity Assessment'!$G$3:$G$368,$B$377)</f>
        <v>0</v>
      </c>
      <c r="F406" s="2">
        <f>COUNTIFS('Target Maturity Assessment'!$A$3:$A$368,$A$83,'Target Maturity Assessment'!$B$3:$B$368,$B405,'Target Maturity Assessment'!$C$3:$C$368,$C406,'Target Maturity Assessment'!$D$3:$D$368,F$67,'Target Maturity Assessment'!$G$3:$G$368,$B$377)</f>
        <v>0</v>
      </c>
      <c r="G406" s="2" t="b">
        <f>IF('Inherent Risk Assessment'!$C$15=$D$378,SUM(D406),IF('Inherent Risk Assessment'!$C$15=$E$378,SUM(D406:E406),IF('Inherent Risk Assessment'!$C$15=$F$378,SUM(D406:F406))))</f>
        <v>0</v>
      </c>
      <c r="J406" s="51" t="str">
        <f t="shared" si="21"/>
        <v>N/A</v>
      </c>
      <c r="K406" s="51" t="str">
        <f t="shared" si="22"/>
        <v>N/A</v>
      </c>
    </row>
    <row r="407" spans="1:11" ht="13.5" hidden="1" thickBot="1" x14ac:dyDescent="0.25">
      <c r="A407" s="36"/>
      <c r="B407" s="37"/>
      <c r="C407" s="39" t="s">
        <v>656</v>
      </c>
      <c r="D407" s="2">
        <f>COUNTIFS('Target Maturity Assessment'!$A$3:$A$368,$A$83,'Target Maturity Assessment'!$B$3:$B$368,$B405,'Target Maturity Assessment'!$C$3:$C$368,$C407,'Target Maturity Assessment'!$D$3:$D$368,D$67,'Target Maturity Assessment'!$G$3:$G$368,$B$377)</f>
        <v>0</v>
      </c>
      <c r="E407" s="2">
        <f>COUNTIFS('Target Maturity Assessment'!$A$3:$A$368,$A$83,'Target Maturity Assessment'!$B$3:$B$368,$B405,'Target Maturity Assessment'!$C$3:$C$368,$C407,'Target Maturity Assessment'!$D$3:$D$368,E$67,'Target Maturity Assessment'!$G$3:$G$368,$B$377)</f>
        <v>0</v>
      </c>
      <c r="F407" s="2">
        <f>COUNTIFS('Target Maturity Assessment'!$A$3:$A$368,$A$83,'Target Maturity Assessment'!$B$3:$B$368,$B405,'Target Maturity Assessment'!$C$3:$C$368,$C407,'Target Maturity Assessment'!$D$3:$D$368,F$67,'Target Maturity Assessment'!$G$3:$G$368,$B$377)</f>
        <v>0</v>
      </c>
      <c r="G407" s="2" t="b">
        <f>IF('Inherent Risk Assessment'!$C$15=$D$378,SUM(D407),IF('Inherent Risk Assessment'!$C$15=$E$378,SUM(D407:E407),IF('Inherent Risk Assessment'!$C$15=$F$378,SUM(D407:F407))))</f>
        <v>0</v>
      </c>
      <c r="J407" s="51" t="str">
        <f t="shared" si="21"/>
        <v>N/A</v>
      </c>
      <c r="K407" s="51" t="str">
        <f t="shared" si="22"/>
        <v>N/A</v>
      </c>
    </row>
    <row r="408" spans="1:11" ht="13.5" hidden="1" thickBot="1" x14ac:dyDescent="0.25">
      <c r="A408" s="36"/>
      <c r="B408" s="40" t="s">
        <v>659</v>
      </c>
      <c r="C408" s="41" t="s">
        <v>660</v>
      </c>
      <c r="D408" s="2">
        <f>COUNTIFS('Target Maturity Assessment'!$A$3:$A$368,$A$83,'Target Maturity Assessment'!$B$3:$B$368,$B408,'Target Maturity Assessment'!$C$3:$C$368,$C408,'Target Maturity Assessment'!$D$3:$D$368,D$67,'Target Maturity Assessment'!$G$3:$G$368,$B$377)</f>
        <v>0</v>
      </c>
      <c r="E408" s="2">
        <f>COUNTIFS('Target Maturity Assessment'!$A$3:$A$368,$A$83,'Target Maturity Assessment'!$B$3:$B$368,$B408,'Target Maturity Assessment'!$C$3:$C$368,$C408,'Target Maturity Assessment'!$D$3:$D$368,E$67,'Target Maturity Assessment'!$G$3:$G$368,$B$377)</f>
        <v>0</v>
      </c>
      <c r="F408" s="2">
        <f>COUNTIFS('Target Maturity Assessment'!$A$3:$A$368,$A$83,'Target Maturity Assessment'!$B$3:$B$368,$B408,'Target Maturity Assessment'!$C$3:$C$368,$C408,'Target Maturity Assessment'!$D$3:$D$368,F$67,'Target Maturity Assessment'!$G$3:$G$368,$B$377)</f>
        <v>0</v>
      </c>
      <c r="G408" s="2" t="b">
        <f>IF('Inherent Risk Assessment'!$C$15=$D$378,SUM(D408),IF('Inherent Risk Assessment'!$C$15=$E$378,SUM(D408:E408),IF('Inherent Risk Assessment'!$C$15=$F$378,SUM(D408:F408))))</f>
        <v>0</v>
      </c>
      <c r="J408" s="51" t="str">
        <f t="shared" si="21"/>
        <v>N/A</v>
      </c>
      <c r="K408" s="51" t="str">
        <f t="shared" si="22"/>
        <v>N/A</v>
      </c>
    </row>
    <row r="409" spans="1:11" ht="13.5" hidden="1" thickBot="1" x14ac:dyDescent="0.25">
      <c r="A409" s="36"/>
      <c r="B409" s="35" t="s">
        <v>683</v>
      </c>
      <c r="C409" s="38" t="s">
        <v>684</v>
      </c>
      <c r="D409" s="2">
        <f>COUNTIFS('Target Maturity Assessment'!$A$3:$A$368,$A$83,'Target Maturity Assessment'!$B$3:$B$368,$B409,'Target Maturity Assessment'!$C$3:$C$368,$C409,'Target Maturity Assessment'!$D$3:$D$368,D$67,'Target Maturity Assessment'!$G$3:$G$368,$B$377)</f>
        <v>0</v>
      </c>
      <c r="E409" s="2">
        <f>COUNTIFS('Target Maturity Assessment'!$A$3:$A$368,$A$83,'Target Maturity Assessment'!$B$3:$B$368,$B409,'Target Maturity Assessment'!$C$3:$C$368,$C409,'Target Maturity Assessment'!$D$3:$D$368,E$67,'Target Maturity Assessment'!$G$3:$G$368,$B$377)</f>
        <v>0</v>
      </c>
      <c r="F409" s="2">
        <f>COUNTIFS('Target Maturity Assessment'!$A$3:$A$368,$A$83,'Target Maturity Assessment'!$B$3:$B$368,$B409,'Target Maturity Assessment'!$C$3:$C$368,$C409,'Target Maturity Assessment'!$D$3:$D$368,F$67,'Target Maturity Assessment'!$G$3:$G$368,$B$377)</f>
        <v>0</v>
      </c>
      <c r="G409" s="2" t="b">
        <f>IF('Inherent Risk Assessment'!$C$15=$D$378,SUM(D409),IF('Inherent Risk Assessment'!$C$15=$E$378,SUM(D409:E409),IF('Inherent Risk Assessment'!$C$15=$F$378,SUM(D409:F409))))</f>
        <v>0</v>
      </c>
      <c r="J409" s="51" t="str">
        <f t="shared" si="21"/>
        <v>N/A</v>
      </c>
      <c r="K409" s="51" t="str">
        <f t="shared" si="22"/>
        <v>N/A</v>
      </c>
    </row>
    <row r="410" spans="1:11" ht="13.5" hidden="1" thickBot="1" x14ac:dyDescent="0.25">
      <c r="A410" s="36"/>
      <c r="B410" s="37"/>
      <c r="C410" s="39" t="s">
        <v>699</v>
      </c>
      <c r="D410" s="2">
        <f>COUNTIFS('Target Maturity Assessment'!$A$3:$A$368,$A$83,'Target Maturity Assessment'!$B$3:$B$368,$B409,'Target Maturity Assessment'!$C$3:$C$368,$C410,'Target Maturity Assessment'!$D$3:$D$368,D$67,'Target Maturity Assessment'!$G$3:$G$368,$B$377)</f>
        <v>0</v>
      </c>
      <c r="E410" s="2">
        <f>COUNTIFS('Target Maturity Assessment'!$A$3:$A$368,$A$83,'Target Maturity Assessment'!$B$3:$B$368,$B409,'Target Maturity Assessment'!$C$3:$C$368,$C410,'Target Maturity Assessment'!$D$3:$D$368,E$67,'Target Maturity Assessment'!$G$3:$G$368,$B$377)</f>
        <v>0</v>
      </c>
      <c r="F410" s="2">
        <f>COUNTIFS('Target Maturity Assessment'!$A$3:$A$368,$A$83,'Target Maturity Assessment'!$B$3:$B$368,$B409,'Target Maturity Assessment'!$C$3:$C$368,$C410,'Target Maturity Assessment'!$D$3:$D$368,F$67,'Target Maturity Assessment'!$G$3:$G$368,$B$377)</f>
        <v>0</v>
      </c>
      <c r="G410" s="2" t="b">
        <f>IF('Inherent Risk Assessment'!$C$15=$D$378,SUM(D410),IF('Inherent Risk Assessment'!$C$15=$E$378,SUM(D410:E410),IF('Inherent Risk Assessment'!$C$15=$F$378,SUM(D410:F410))))</f>
        <v>0</v>
      </c>
      <c r="J410" s="51" t="str">
        <f t="shared" si="21"/>
        <v>N/A</v>
      </c>
      <c r="K410" s="51" t="str">
        <f t="shared" si="22"/>
        <v>N/A</v>
      </c>
    </row>
    <row r="411" spans="1:11" ht="13.5" hidden="1" thickBot="1" x14ac:dyDescent="0.25">
      <c r="A411" s="36"/>
      <c r="B411" s="35" t="s">
        <v>708</v>
      </c>
      <c r="C411" s="33" t="s">
        <v>709</v>
      </c>
      <c r="D411" s="2">
        <f>COUNTIFS('Target Maturity Assessment'!$A$3:$A$368,$A$83,'Target Maturity Assessment'!$B$3:$B$368,$B411,'Target Maturity Assessment'!$C$3:$C$368,$C411,'Target Maturity Assessment'!$D$3:$D$368,D$67,'Target Maturity Assessment'!$G$3:$G$368,$B$377)</f>
        <v>0</v>
      </c>
      <c r="E411" s="2">
        <f>COUNTIFS('Target Maturity Assessment'!$A$3:$A$368,$A$83,'Target Maturity Assessment'!$B$3:$B$368,$B411,'Target Maturity Assessment'!$C$3:$C$368,$C411,'Target Maturity Assessment'!$D$3:$D$368,E$67,'Target Maturity Assessment'!$G$3:$G$368,$B$377)</f>
        <v>0</v>
      </c>
      <c r="F411" s="2">
        <f>COUNTIFS('Target Maturity Assessment'!$A$3:$A$368,$A$83,'Target Maturity Assessment'!$B$3:$B$368,$B411,'Target Maturity Assessment'!$C$3:$C$368,$C411,'Target Maturity Assessment'!$D$3:$D$368,F$67,'Target Maturity Assessment'!$G$3:$G$368,$B$377)</f>
        <v>0</v>
      </c>
      <c r="G411" s="2" t="b">
        <f>IF('Inherent Risk Assessment'!$C$15=$D$378,SUM(D411),IF('Inherent Risk Assessment'!$C$15=$E$378,SUM(D411:E411),IF('Inherent Risk Assessment'!$C$15=$F$378,SUM(D411:F411))))</f>
        <v>0</v>
      </c>
      <c r="J411" s="51" t="str">
        <f t="shared" si="21"/>
        <v>N/A</v>
      </c>
      <c r="K411" s="51" t="str">
        <f t="shared" si="22"/>
        <v>N/A</v>
      </c>
    </row>
    <row r="412" spans="1:11" ht="13.5" hidden="1" thickBot="1" x14ac:dyDescent="0.25">
      <c r="A412" s="36"/>
      <c r="B412" s="36"/>
      <c r="C412" s="34" t="s">
        <v>722</v>
      </c>
      <c r="D412" s="2">
        <f>COUNTIFS('Target Maturity Assessment'!$A$3:$A$368,$A$83,'Target Maturity Assessment'!$B$3:$B$368,$B411,'Target Maturity Assessment'!$C$3:$C$368,$C412,'Target Maturity Assessment'!$D$3:$D$368,D$67,'Target Maturity Assessment'!$G$3:$G$368,$B$377)</f>
        <v>0</v>
      </c>
      <c r="E412" s="2">
        <f>COUNTIFS('Target Maturity Assessment'!$A$3:$A$368,$A$83,'Target Maturity Assessment'!$B$3:$B$368,$B411,'Target Maturity Assessment'!$C$3:$C$368,$C412,'Target Maturity Assessment'!$D$3:$D$368,E$67,'Target Maturity Assessment'!$G$3:$G$368,$B$377)</f>
        <v>0</v>
      </c>
      <c r="F412" s="2">
        <f>COUNTIFS('Target Maturity Assessment'!$A$3:$A$368,$A$83,'Target Maturity Assessment'!$B$3:$B$368,$B411,'Target Maturity Assessment'!$C$3:$C$368,$C412,'Target Maturity Assessment'!$D$3:$D$368,F$67,'Target Maturity Assessment'!$G$3:$G$368,$B$377)</f>
        <v>0</v>
      </c>
      <c r="G412" s="2" t="b">
        <f>IF('Inherent Risk Assessment'!$C$15=$D$378,SUM(D412),IF('Inherent Risk Assessment'!$C$15=$E$378,SUM(D412:E412),IF('Inherent Risk Assessment'!$C$15=$F$378,SUM(D412:F412))))</f>
        <v>0</v>
      </c>
      <c r="J412" s="51" t="str">
        <f t="shared" si="21"/>
        <v>N/A</v>
      </c>
      <c r="K412" s="51" t="str">
        <f t="shared" si="22"/>
        <v>N/A</v>
      </c>
    </row>
    <row r="413" spans="1:11" ht="13.5" hidden="1" thickBot="1" x14ac:dyDescent="0.25">
      <c r="A413" s="37"/>
      <c r="B413" s="37"/>
      <c r="C413" s="39" t="s">
        <v>725</v>
      </c>
      <c r="D413" s="2">
        <f>COUNTIFS('Target Maturity Assessment'!$A$3:$A$368,$A$83,'Target Maturity Assessment'!$B$3:$B$368,$B411,'Target Maturity Assessment'!$C$3:$C$368,$C413,'Target Maturity Assessment'!$D$3:$D$368,D$67,'Target Maturity Assessment'!$G$3:$G$368,$B$377)</f>
        <v>0</v>
      </c>
      <c r="E413" s="2">
        <f>COUNTIFS('Target Maturity Assessment'!$A$3:$A$368,$A$83,'Target Maturity Assessment'!$B$3:$B$368,$B411,'Target Maturity Assessment'!$C$3:$C$368,$C413,'Target Maturity Assessment'!$D$3:$D$368,E$67,'Target Maturity Assessment'!$G$3:$G$368,$B$377)</f>
        <v>0</v>
      </c>
      <c r="F413" s="2">
        <f>COUNTIFS('Target Maturity Assessment'!$A$3:$A$368,$A$83,'Target Maturity Assessment'!$B$3:$B$368,$B411,'Target Maturity Assessment'!$C$3:$C$368,$C413,'Target Maturity Assessment'!$D$3:$D$368,F$67,'Target Maturity Assessment'!$G$3:$G$368,$B$377)</f>
        <v>0</v>
      </c>
      <c r="G413" s="2" t="b">
        <f>IF('Inherent Risk Assessment'!$C$15=$D$378,SUM(D413),IF('Inherent Risk Assessment'!$C$15=$E$378,SUM(D413:E413),IF('Inherent Risk Assessment'!$C$15=$F$378,SUM(D413:F413))))</f>
        <v>0</v>
      </c>
      <c r="J413" s="51" t="str">
        <f t="shared" si="21"/>
        <v>N/A</v>
      </c>
      <c r="K413" s="51" t="str">
        <f t="shared" si="22"/>
        <v>N/A</v>
      </c>
    </row>
    <row r="414" spans="1:11" ht="13.5" hidden="1" thickBot="1" x14ac:dyDescent="0.25">
      <c r="A414" s="42" t="s">
        <v>730</v>
      </c>
      <c r="B414" s="43" t="s">
        <v>731</v>
      </c>
      <c r="C414" s="33" t="s">
        <v>732</v>
      </c>
      <c r="D414" s="2">
        <f>COUNTIFS('Target Maturity Assessment'!$A$3:$A$368,$A$103,'Target Maturity Assessment'!$B$3:$B$368,$B414,'Target Maturity Assessment'!$C$3:$C$368,$C414,'Target Maturity Assessment'!$D$3:$D$368,D$67,'Target Maturity Assessment'!$G$3:$G$368,$B$377)</f>
        <v>0</v>
      </c>
      <c r="E414" s="2">
        <f>COUNTIFS('Target Maturity Assessment'!$A$3:$A$368,$A$103,'Target Maturity Assessment'!$B$3:$B$368,$B414,'Target Maturity Assessment'!$C$3:$C$368,$C414,'Target Maturity Assessment'!$D$3:$D$368,E$67,'Target Maturity Assessment'!$G$3:$G$368,$B$377)</f>
        <v>0</v>
      </c>
      <c r="F414" s="2">
        <f>COUNTIFS('Target Maturity Assessment'!$A$3:$A$368,$A$103,'Target Maturity Assessment'!$B$3:$B$368,$B414,'Target Maturity Assessment'!$C$3:$C$368,$C414,'Target Maturity Assessment'!$D$3:$D$368,F$67,'Target Maturity Assessment'!$G$3:$G$368,$B$377)</f>
        <v>0</v>
      </c>
      <c r="G414" s="2" t="b">
        <f>IF('Inherent Risk Assessment'!$C$15=$D$378,SUM(D414),IF('Inherent Risk Assessment'!$C$15=$E$378,SUM(D414:E414),IF('Inherent Risk Assessment'!$C$15=$F$378,SUM(D414:F414))))</f>
        <v>0</v>
      </c>
      <c r="J414" s="51" t="str">
        <f t="shared" si="21"/>
        <v>N/A</v>
      </c>
      <c r="K414" s="51" t="str">
        <f t="shared" si="22"/>
        <v>N/A</v>
      </c>
    </row>
    <row r="415" spans="1:11" ht="13.5" hidden="1" thickBot="1" x14ac:dyDescent="0.25">
      <c r="A415" s="36"/>
      <c r="B415" s="37"/>
      <c r="C415" s="39" t="s">
        <v>739</v>
      </c>
      <c r="D415" s="2">
        <f>COUNTIFS('Target Maturity Assessment'!$A$3:$A$368,$A$103,'Target Maturity Assessment'!$B$3:$B$368,$B414,'Target Maturity Assessment'!$C$3:$C$368,$C415,'Target Maturity Assessment'!$D$3:$D$368,D$67,'Target Maturity Assessment'!$G$3:$G$368,$B$377)</f>
        <v>0</v>
      </c>
      <c r="E415" s="2">
        <f>COUNTIFS('Target Maturity Assessment'!$A$3:$A$368,$A$103,'Target Maturity Assessment'!$B$3:$B$368,$B414,'Target Maturity Assessment'!$C$3:$C$368,$C415,'Target Maturity Assessment'!$D$3:$D$368,E$67,'Target Maturity Assessment'!$G$3:$G$368,$B$377)</f>
        <v>0</v>
      </c>
      <c r="F415" s="2">
        <f>COUNTIFS('Target Maturity Assessment'!$A$3:$A$368,$A$103,'Target Maturity Assessment'!$B$3:$B$368,$B414,'Target Maturity Assessment'!$C$3:$C$368,$C415,'Target Maturity Assessment'!$D$3:$D$368,F$67,'Target Maturity Assessment'!$G$3:$G$368,$B$377)</f>
        <v>0</v>
      </c>
      <c r="G415" s="2" t="b">
        <f>IF('Inherent Risk Assessment'!$C$15=$D$378,SUM(D415),IF('Inherent Risk Assessment'!$C$15=$E$378,SUM(D415:E415),IF('Inherent Risk Assessment'!$C$15=$F$378,SUM(D415:F415))))</f>
        <v>0</v>
      </c>
      <c r="J415" s="51" t="str">
        <f t="shared" si="21"/>
        <v>N/A</v>
      </c>
      <c r="K415" s="51" t="str">
        <f t="shared" si="22"/>
        <v>N/A</v>
      </c>
    </row>
    <row r="416" spans="1:11" ht="13.5" hidden="1" thickBot="1" x14ac:dyDescent="0.25">
      <c r="A416" s="36"/>
      <c r="B416" s="35" t="s">
        <v>752</v>
      </c>
      <c r="C416" s="33" t="s">
        <v>753</v>
      </c>
      <c r="D416" s="2">
        <f>COUNTIFS('Target Maturity Assessment'!$A$3:$A$368,$A$103,'Target Maturity Assessment'!$B$3:$B$368,$B416,'Target Maturity Assessment'!$C$3:$C$368,$C416,'Target Maturity Assessment'!$D$3:$D$368,D$67,'Target Maturity Assessment'!$G$3:$G$368,$B$377)</f>
        <v>0</v>
      </c>
      <c r="E416" s="2">
        <f>COUNTIFS('Target Maturity Assessment'!$A$3:$A$368,$A$103,'Target Maturity Assessment'!$B$3:$B$368,$B416,'Target Maturity Assessment'!$C$3:$C$368,$C416,'Target Maturity Assessment'!$D$3:$D$368,E$67,'Target Maturity Assessment'!$G$3:$G$368,$B$377)</f>
        <v>0</v>
      </c>
      <c r="F416" s="2">
        <f>COUNTIFS('Target Maturity Assessment'!$A$3:$A$368,$A$103,'Target Maturity Assessment'!$B$3:$B$368,$B416,'Target Maturity Assessment'!$C$3:$C$368,$C416,'Target Maturity Assessment'!$D$3:$D$368,F$67,'Target Maturity Assessment'!$G$3:$G$368,$B$377)</f>
        <v>0</v>
      </c>
      <c r="G416" s="2" t="b">
        <f>IF('Inherent Risk Assessment'!$C$15=$D$378,SUM(D416),IF('Inherent Risk Assessment'!$C$15=$E$378,SUM(D416:E416),IF('Inherent Risk Assessment'!$C$15=$F$378,SUM(D416:F416))))</f>
        <v>0</v>
      </c>
      <c r="J416" s="51" t="str">
        <f t="shared" si="21"/>
        <v>N/A</v>
      </c>
      <c r="K416" s="51" t="str">
        <f t="shared" si="22"/>
        <v>N/A</v>
      </c>
    </row>
    <row r="417" spans="1:11" ht="13.5" hidden="1" thickBot="1" x14ac:dyDescent="0.25">
      <c r="A417" s="36"/>
      <c r="B417" s="36"/>
      <c r="C417" s="34" t="s">
        <v>772</v>
      </c>
      <c r="D417" s="2">
        <f>COUNTIFS('Target Maturity Assessment'!$A$3:$A$368,$A$103,'Target Maturity Assessment'!$B$3:$B$368,$B416,'Target Maturity Assessment'!$C$3:$C$368,$C417,'Target Maturity Assessment'!$D$3:$D$368,D$67,'Target Maturity Assessment'!$G$3:$G$368,$B$377)</f>
        <v>0</v>
      </c>
      <c r="E417" s="2">
        <f>COUNTIFS('Target Maturity Assessment'!$A$3:$A$368,$A$103,'Target Maturity Assessment'!$B$3:$B$368,$B416,'Target Maturity Assessment'!$C$3:$C$368,$C417,'Target Maturity Assessment'!$D$3:$D$368,E$67,'Target Maturity Assessment'!$G$3:$G$368,$B$377)</f>
        <v>0</v>
      </c>
      <c r="F417" s="2">
        <f>COUNTIFS('Target Maturity Assessment'!$A$3:$A$368,$A$103,'Target Maturity Assessment'!$B$3:$B$368,$B416,'Target Maturity Assessment'!$C$3:$C$368,$C417,'Target Maturity Assessment'!$D$3:$D$368,F$67,'Target Maturity Assessment'!$G$3:$G$368,$B$377)</f>
        <v>0</v>
      </c>
      <c r="G417" s="2" t="b">
        <f>IF('Inherent Risk Assessment'!$C$15=$D$378,SUM(D417),IF('Inherent Risk Assessment'!$C$15=$E$378,SUM(D417:E417),IF('Inherent Risk Assessment'!$C$15=$F$378,SUM(D417:F417))))</f>
        <v>0</v>
      </c>
      <c r="J417" s="51" t="str">
        <f t="shared" si="21"/>
        <v>N/A</v>
      </c>
      <c r="K417" s="51" t="str">
        <f t="shared" si="22"/>
        <v>N/A</v>
      </c>
    </row>
    <row r="418" spans="1:11" ht="13.5" hidden="1" thickBot="1" x14ac:dyDescent="0.25">
      <c r="A418" s="36"/>
      <c r="B418" s="37"/>
      <c r="C418" s="39" t="s">
        <v>785</v>
      </c>
      <c r="D418" s="2">
        <f>COUNTIFS('Target Maturity Assessment'!$A$3:$A$368,$A$103,'Target Maturity Assessment'!$B$3:$B$368,$B416,'Target Maturity Assessment'!$C$3:$C$368,$C418,'Target Maturity Assessment'!$D$3:$D$368,D$67,'Target Maturity Assessment'!$G$3:$G$368,$B$377)</f>
        <v>0</v>
      </c>
      <c r="E418" s="2">
        <f>COUNTIFS('Target Maturity Assessment'!$A$3:$A$368,$A$103,'Target Maturity Assessment'!$B$3:$B$368,$B416,'Target Maturity Assessment'!$C$3:$C$368,$C418,'Target Maturity Assessment'!$D$3:$D$368,E$67,'Target Maturity Assessment'!$G$3:$G$368,$B$377)</f>
        <v>0</v>
      </c>
      <c r="F418" s="2">
        <f>COUNTIFS('Target Maturity Assessment'!$A$3:$A$368,$A$103,'Target Maturity Assessment'!$B$3:$B$368,$B416,'Target Maturity Assessment'!$C$3:$C$368,$C418,'Target Maturity Assessment'!$D$3:$D$368,F$67,'Target Maturity Assessment'!$G$3:$G$368,$B$377)</f>
        <v>0</v>
      </c>
      <c r="G418" s="2" t="b">
        <f>IF('Inherent Risk Assessment'!$C$15=$D$378,SUM(D418),IF('Inherent Risk Assessment'!$C$15=$E$378,SUM(D418:E418),IF('Inherent Risk Assessment'!$C$15=$F$378,SUM(D418:F418))))</f>
        <v>0</v>
      </c>
      <c r="J418" s="51" t="str">
        <f t="shared" si="21"/>
        <v>N/A</v>
      </c>
      <c r="K418" s="51" t="str">
        <f t="shared" si="22"/>
        <v>N/A</v>
      </c>
    </row>
    <row r="419" spans="1:11" ht="13.5" hidden="1" thickBot="1" x14ac:dyDescent="0.25">
      <c r="A419" s="36"/>
      <c r="B419" s="35" t="s">
        <v>800</v>
      </c>
      <c r="C419" s="33" t="s">
        <v>801</v>
      </c>
      <c r="D419" s="2">
        <f>COUNTIFS('Target Maturity Assessment'!$A$3:$A$368,$A$103,'Target Maturity Assessment'!$B$3:$B$368,$B419,'Target Maturity Assessment'!$C$3:$C$368,$C419,'Target Maturity Assessment'!$D$3:$D$368,D$67,'Target Maturity Assessment'!$G$3:$G$368,$B$377)</f>
        <v>0</v>
      </c>
      <c r="E419" s="2">
        <f>COUNTIFS('Target Maturity Assessment'!$A$3:$A$368,$A$103,'Target Maturity Assessment'!$B$3:$B$368,$B419,'Target Maturity Assessment'!$C$3:$C$368,$C419,'Target Maturity Assessment'!$D$3:$D$368,E$67,'Target Maturity Assessment'!$G$3:$G$368,$B$377)</f>
        <v>0</v>
      </c>
      <c r="F419" s="2">
        <f>COUNTIFS('Target Maturity Assessment'!$A$3:$A$368,$A$103,'Target Maturity Assessment'!$B$3:$B$368,$B419,'Target Maturity Assessment'!$C$3:$C$368,$C419,'Target Maturity Assessment'!$D$3:$D$368,F$67,'Target Maturity Assessment'!$G$3:$G$368,$B$377)</f>
        <v>0</v>
      </c>
      <c r="G419" s="2" t="b">
        <f>IF('Inherent Risk Assessment'!$C$15=$D$378,SUM(D419),IF('Inherent Risk Assessment'!$C$15=$E$378,SUM(D419:E419),IF('Inherent Risk Assessment'!$C$15=$F$378,SUM(D419:F419))))</f>
        <v>0</v>
      </c>
      <c r="J419" s="51" t="str">
        <f t="shared" si="21"/>
        <v>N/A</v>
      </c>
      <c r="K419" s="51" t="str">
        <f t="shared" si="22"/>
        <v>N/A</v>
      </c>
    </row>
    <row r="420" spans="1:11" ht="13.5" hidden="1" thickBot="1" x14ac:dyDescent="0.25">
      <c r="A420" s="36"/>
      <c r="B420" s="37"/>
      <c r="C420" s="39" t="s">
        <v>816</v>
      </c>
      <c r="D420" s="2">
        <f>COUNTIFS('Target Maturity Assessment'!$A$3:$A$368,$A$103,'Target Maturity Assessment'!$B$3:$B$368,$B419,'Target Maturity Assessment'!$C$3:$C$368,$C420,'Target Maturity Assessment'!$D$3:$D$368,D$67,'Target Maturity Assessment'!$G$3:$G$368,$B$377)</f>
        <v>0</v>
      </c>
      <c r="E420" s="2">
        <f>COUNTIFS('Target Maturity Assessment'!$A$3:$A$368,$A$103,'Target Maturity Assessment'!$B$3:$B$368,$B419,'Target Maturity Assessment'!$C$3:$C$368,$C420,'Target Maturity Assessment'!$D$3:$D$368,E$67,'Target Maturity Assessment'!$G$3:$G$368,$B$377)</f>
        <v>0</v>
      </c>
      <c r="F420" s="2">
        <f>COUNTIFS('Target Maturity Assessment'!$A$3:$A$368,$A$103,'Target Maturity Assessment'!$B$3:$B$368,$B419,'Target Maturity Assessment'!$C$3:$C$368,$C420,'Target Maturity Assessment'!$D$3:$D$368,F$67,'Target Maturity Assessment'!$G$3:$G$368,$B$377)</f>
        <v>0</v>
      </c>
      <c r="G420" s="2" t="b">
        <f>IF('Inherent Risk Assessment'!$C$15=$D$378,SUM(D420),IF('Inherent Risk Assessment'!$C$15=$E$378,SUM(D420:E420),IF('Inherent Risk Assessment'!$C$15=$F$378,SUM(D420:F420))))</f>
        <v>0</v>
      </c>
      <c r="J420" s="51" t="str">
        <f t="shared" si="21"/>
        <v>N/A</v>
      </c>
      <c r="K420" s="51" t="str">
        <f t="shared" si="22"/>
        <v>N/A</v>
      </c>
    </row>
    <row r="421" spans="1:11" ht="13.5" hidden="1" thickBot="1" x14ac:dyDescent="0.25">
      <c r="A421" s="36"/>
      <c r="B421" s="35" t="s">
        <v>843</v>
      </c>
      <c r="C421" s="33" t="s">
        <v>844</v>
      </c>
      <c r="D421" s="2">
        <f>COUNTIFS('Target Maturity Assessment'!$A$3:$A$368,$A$103,'Target Maturity Assessment'!$B$3:$B$368,$B$358,'Target Maturity Assessment'!$C$3:$C$368,$C421,'Target Maturity Assessment'!$D$3:$D$368,D$67,'Target Maturity Assessment'!$G$3:$G$368,$B$377)</f>
        <v>0</v>
      </c>
      <c r="E421" s="2">
        <f>COUNTIFS('Target Maturity Assessment'!$A$3:$A$368,$A$103,'Target Maturity Assessment'!$B$3:$B$368,$B$358,'Target Maturity Assessment'!$C$3:$C$368,$C421,'Target Maturity Assessment'!$D$3:$D$368,E$67,'Target Maturity Assessment'!$G$3:$G$368,$B$377)</f>
        <v>0</v>
      </c>
      <c r="F421" s="2">
        <f>COUNTIFS('Target Maturity Assessment'!$A$3:$A$368,$A$103,'Target Maturity Assessment'!$B$3:$B$368,$B$358,'Target Maturity Assessment'!$C$3:$C$368,$C421,'Target Maturity Assessment'!$D$3:$D$368,F$67,'Target Maturity Assessment'!$G$3:$G$368,$B$377)</f>
        <v>0</v>
      </c>
      <c r="G421" s="2" t="b">
        <f>IF('Inherent Risk Assessment'!$C$15=$D$378,SUM(D421),IF('Inherent Risk Assessment'!$C$15=$E$378,SUM(D421:E421),IF('Inherent Risk Assessment'!$C$15=$F$378,SUM(D421:F421))))</f>
        <v>0</v>
      </c>
      <c r="J421" s="51" t="str">
        <f t="shared" si="21"/>
        <v>N/A</v>
      </c>
      <c r="K421" s="51" t="str">
        <f t="shared" si="22"/>
        <v>N/A</v>
      </c>
    </row>
    <row r="422" spans="1:11" ht="13.5" hidden="1" thickBot="1" x14ac:dyDescent="0.25">
      <c r="A422" s="42" t="s">
        <v>863</v>
      </c>
      <c r="B422" s="35" t="s">
        <v>864</v>
      </c>
      <c r="C422" s="33" t="s">
        <v>865</v>
      </c>
      <c r="D422" s="2">
        <f>COUNTIFS('Target Maturity Assessment'!$A$3:$A$368,$A$111,'Target Maturity Assessment'!$B$3:$B$368,$B422,'Target Maturity Assessment'!$C$3:$C$368,$C422,'Target Maturity Assessment'!$D$3:$D$368,D$67,'Target Maturity Assessment'!$G$3:$G$368,$B$377)</f>
        <v>0</v>
      </c>
      <c r="E422" s="2">
        <f>COUNTIFS('Target Maturity Assessment'!$A$3:$A$368,$A$111,'Target Maturity Assessment'!$B$3:$B$368,$B422,'Target Maturity Assessment'!$C$3:$C$368,$C422,'Target Maturity Assessment'!$D$3:$D$368,E$67,'Target Maturity Assessment'!$G$3:$G$368,$B$377)</f>
        <v>0</v>
      </c>
      <c r="F422" s="2">
        <f>COUNTIFS('Target Maturity Assessment'!$A$3:$A$368,$A$111,'Target Maturity Assessment'!$B$3:$B$368,$B422,'Target Maturity Assessment'!$C$3:$C$368,$C422,'Target Maturity Assessment'!$D$3:$D$368,F$67,'Target Maturity Assessment'!$G$3:$G$368,$B$377)</f>
        <v>0</v>
      </c>
      <c r="G422" s="2" t="b">
        <f>IF('Inherent Risk Assessment'!$C$15=$D$378,SUM(D422),IF('Inherent Risk Assessment'!$C$15=$E$378,SUM(D422:E422),IF('Inherent Risk Assessment'!$C$15=$F$378,SUM(D422:F422))))</f>
        <v>0</v>
      </c>
      <c r="J422" s="51" t="str">
        <f t="shared" si="21"/>
        <v>N/A</v>
      </c>
      <c r="K422" s="51" t="str">
        <f t="shared" si="22"/>
        <v>N/A</v>
      </c>
    </row>
    <row r="423" spans="1:11" ht="13.5" hidden="1" thickBot="1" x14ac:dyDescent="0.25">
      <c r="A423" s="36"/>
      <c r="B423" s="36"/>
      <c r="C423" s="34" t="s">
        <v>890</v>
      </c>
      <c r="D423" s="2">
        <f>COUNTIFS('Target Maturity Assessment'!$A$3:$A$368,$A$111,'Target Maturity Assessment'!$B$3:$B$368,$B422,'Target Maturity Assessment'!$C$3:$C$368,$C423,'Target Maturity Assessment'!$D$3:$D$368,D$67,'Target Maturity Assessment'!$G$3:$G$368,$B$377)</f>
        <v>0</v>
      </c>
      <c r="E423" s="2">
        <f>COUNTIFS('Target Maturity Assessment'!$A$3:$A$368,$A$111,'Target Maturity Assessment'!$B$3:$B$368,$B422,'Target Maturity Assessment'!$C$3:$C$368,$C423,'Target Maturity Assessment'!$D$3:$D$368,E$67,'Target Maturity Assessment'!$G$3:$G$368,$B$377)</f>
        <v>0</v>
      </c>
      <c r="F423" s="2">
        <f>COUNTIFS('Target Maturity Assessment'!$A$3:$A$368,$A$111,'Target Maturity Assessment'!$B$3:$B$368,$B422,'Target Maturity Assessment'!$C$3:$C$368,$C423,'Target Maturity Assessment'!$D$3:$D$368,F$67,'Target Maturity Assessment'!$G$3:$G$368,$B$377)</f>
        <v>0</v>
      </c>
      <c r="G423" s="2" t="b">
        <f>IF('Inherent Risk Assessment'!$C$15=$D$378,SUM(D423),IF('Inherent Risk Assessment'!$C$15=$E$378,SUM(D423:E423),IF('Inherent Risk Assessment'!$C$15=$F$378,SUM(D423:F423))))</f>
        <v>0</v>
      </c>
      <c r="J423" s="51" t="str">
        <f t="shared" si="21"/>
        <v>N/A</v>
      </c>
      <c r="K423" s="51" t="str">
        <f t="shared" si="22"/>
        <v>N/A</v>
      </c>
    </row>
    <row r="424" spans="1:11" ht="13.5" hidden="1" thickBot="1" x14ac:dyDescent="0.25">
      <c r="A424" s="36"/>
      <c r="B424" s="37"/>
      <c r="C424" s="39" t="s">
        <v>917</v>
      </c>
      <c r="D424" s="2">
        <f>COUNTIFS('Target Maturity Assessment'!$A$3:$A$368,$A$111,'Target Maturity Assessment'!$B$3:$B$368,$B422,'Target Maturity Assessment'!$C$3:$C$368,$C424,'Target Maturity Assessment'!$D$3:$D$368,D$67,'Target Maturity Assessment'!$G$3:$G$368,$B$377)</f>
        <v>0</v>
      </c>
      <c r="E424" s="2">
        <f>COUNTIFS('Target Maturity Assessment'!$A$3:$A$368,$A$111,'Target Maturity Assessment'!$B$3:$B$368,$B422,'Target Maturity Assessment'!$C$3:$C$368,$C424,'Target Maturity Assessment'!$D$3:$D$368,E$67,'Target Maturity Assessment'!$G$3:$G$368,$B$377)</f>
        <v>0</v>
      </c>
      <c r="F424" s="2">
        <f>COUNTIFS('Target Maturity Assessment'!$A$3:$A$368,$A$111,'Target Maturity Assessment'!$B$3:$B$368,$B422,'Target Maturity Assessment'!$C$3:$C$368,$C424,'Target Maturity Assessment'!$D$3:$D$368,F$67,'Target Maturity Assessment'!$G$3:$G$368,$B$377)</f>
        <v>0</v>
      </c>
      <c r="G424" s="2" t="b">
        <f>IF('Inherent Risk Assessment'!$C$15=$D$378,SUM(D424),IF('Inherent Risk Assessment'!$C$15=$E$378,SUM(D424:E424),IF('Inherent Risk Assessment'!$C$15=$F$378,SUM(D424:F424))))</f>
        <v>0</v>
      </c>
      <c r="J424" s="51" t="str">
        <f t="shared" si="21"/>
        <v>N/A</v>
      </c>
      <c r="K424" s="51" t="str">
        <f t="shared" si="22"/>
        <v>N/A</v>
      </c>
    </row>
    <row r="425" spans="1:11" ht="13.5" hidden="1" thickBot="1" x14ac:dyDescent="0.25">
      <c r="A425" s="36"/>
      <c r="B425" s="35" t="s">
        <v>922</v>
      </c>
      <c r="C425" s="33" t="s">
        <v>923</v>
      </c>
      <c r="D425" s="2">
        <f>COUNTIFS('Target Maturity Assessment'!$A$3:$A$368,$A$111,'Target Maturity Assessment'!$B$3:$B$368,$B425,'Target Maturity Assessment'!$C$3:$C$368,$C425,'Target Maturity Assessment'!$D$3:$D$368,D$67,'Target Maturity Assessment'!$G$3:$G$368,$B$377)</f>
        <v>0</v>
      </c>
      <c r="E425" s="2">
        <f>COUNTIFS('Target Maturity Assessment'!$A$3:$A$368,$A$111,'Target Maturity Assessment'!$B$3:$B$368,$B425,'Target Maturity Assessment'!$C$3:$C$368,$C425,'Target Maturity Assessment'!$D$3:$D$368,E$67,'Target Maturity Assessment'!$G$3:$G$368,$B$377)</f>
        <v>0</v>
      </c>
      <c r="F425" s="2">
        <f>COUNTIFS('Target Maturity Assessment'!$A$3:$A$368,$A$111,'Target Maturity Assessment'!$B$3:$B$368,$B425,'Target Maturity Assessment'!$C$3:$C$368,$C425,'Target Maturity Assessment'!$D$3:$D$368,F$67,'Target Maturity Assessment'!$G$3:$G$368,$B$377)</f>
        <v>0</v>
      </c>
      <c r="G425" s="2" t="b">
        <f>IF('Inherent Risk Assessment'!$C$15=$D$378,SUM(D425),IF('Inherent Risk Assessment'!$C$15=$E$378,SUM(D425:E425),IF('Inherent Risk Assessment'!$C$15=$F$378,SUM(D425:F425))))</f>
        <v>0</v>
      </c>
      <c r="J425" s="51" t="str">
        <f t="shared" si="21"/>
        <v>N/A</v>
      </c>
      <c r="K425" s="51" t="str">
        <f t="shared" si="22"/>
        <v>N/A</v>
      </c>
    </row>
    <row r="426" spans="1:11" ht="13.5" hidden="1" thickBot="1" x14ac:dyDescent="0.25">
      <c r="A426" s="36"/>
      <c r="B426" s="36"/>
      <c r="C426" s="34" t="s">
        <v>928</v>
      </c>
      <c r="D426" s="2">
        <f>COUNTIFS('Target Maturity Assessment'!$A$3:$A$368,$A$111,'Target Maturity Assessment'!$B$3:$B$368,$B425,'Target Maturity Assessment'!$C$3:$C$368,$C426,'Target Maturity Assessment'!$D$3:$D$368,D$67,'Target Maturity Assessment'!$G$3:$G$368,$B$377)</f>
        <v>0</v>
      </c>
      <c r="E426" s="2">
        <f>COUNTIFS('Target Maturity Assessment'!$A$3:$A$368,$A$111,'Target Maturity Assessment'!$B$3:$B$368,$B425,'Target Maturity Assessment'!$C$3:$C$368,$C426,'Target Maturity Assessment'!$D$3:$D$368,E$67,'Target Maturity Assessment'!$G$3:$G$368,$B$377)</f>
        <v>0</v>
      </c>
      <c r="F426" s="2">
        <f>COUNTIFS('Target Maturity Assessment'!$A$3:$A$368,$A$111,'Target Maturity Assessment'!$B$3:$B$368,$B425,'Target Maturity Assessment'!$C$3:$C$368,$C426,'Target Maturity Assessment'!$D$3:$D$368,F$67,'Target Maturity Assessment'!$G$3:$G$368,$B$377)</f>
        <v>0</v>
      </c>
      <c r="G426" s="2" t="b">
        <f>IF('Inherent Risk Assessment'!$C$15=$D$378,SUM(D426),IF('Inherent Risk Assessment'!$C$15=$E$378,SUM(D426:E426),IF('Inherent Risk Assessment'!$C$15=$F$378,SUM(D426:F426))))</f>
        <v>0</v>
      </c>
      <c r="J426" s="51" t="str">
        <f t="shared" si="21"/>
        <v>N/A</v>
      </c>
      <c r="K426" s="51" t="str">
        <f t="shared" si="22"/>
        <v>N/A</v>
      </c>
    </row>
    <row r="427" spans="1:11" ht="13.5" hidden="1" thickBot="1" x14ac:dyDescent="0.25">
      <c r="A427" s="36"/>
      <c r="B427" s="37"/>
      <c r="C427" s="39" t="s">
        <v>939</v>
      </c>
      <c r="D427" s="2">
        <f>COUNTIFS('Target Maturity Assessment'!$A$3:$A$368,$A$111,'Target Maturity Assessment'!$B$3:$B$368,$B425,'Target Maturity Assessment'!$C$3:$C$368,$C427,'Target Maturity Assessment'!$D$3:$D$368,D$67,'Target Maturity Assessment'!$G$3:$G$368,$B$377)</f>
        <v>0</v>
      </c>
      <c r="E427" s="2">
        <f>COUNTIFS('Target Maturity Assessment'!$A$3:$A$368,$A$111,'Target Maturity Assessment'!$B$3:$B$368,$B425,'Target Maturity Assessment'!$C$3:$C$368,$C427,'Target Maturity Assessment'!$D$3:$D$368,E$67,'Target Maturity Assessment'!$G$3:$G$368,$B$377)</f>
        <v>0</v>
      </c>
      <c r="F427" s="2">
        <f>COUNTIFS('Target Maturity Assessment'!$A$3:$A$368,$A$111,'Target Maturity Assessment'!$B$3:$B$368,$B425,'Target Maturity Assessment'!$C$3:$C$368,$C427,'Target Maturity Assessment'!$D$3:$D$368,F$67,'Target Maturity Assessment'!$G$3:$G$368,$B$377)</f>
        <v>0</v>
      </c>
      <c r="G427" s="2" t="b">
        <f>IF('Inherent Risk Assessment'!$C$15=$D$378,SUM(D427),IF('Inherent Risk Assessment'!$C$15=$E$378,SUM(D427:E427),IF('Inherent Risk Assessment'!$C$15=$F$378,SUM(D427:F427))))</f>
        <v>0</v>
      </c>
      <c r="J427" s="51" t="str">
        <f t="shared" si="21"/>
        <v>N/A</v>
      </c>
      <c r="K427" s="51" t="str">
        <f t="shared" si="22"/>
        <v>N/A</v>
      </c>
    </row>
    <row r="428" spans="1:11" ht="13.5" hidden="1" thickBot="1" x14ac:dyDescent="0.25">
      <c r="A428" s="36"/>
      <c r="B428" s="35" t="s">
        <v>946</v>
      </c>
      <c r="C428" s="33" t="s">
        <v>947</v>
      </c>
      <c r="D428" s="2">
        <f>COUNTIFS('Target Maturity Assessment'!$A$3:$A$368,$A$111,'Target Maturity Assessment'!$B$3:$B$368,$B428,'Target Maturity Assessment'!$C$3:$C$368,$C428,'Target Maturity Assessment'!$D$3:$D$368,D$67,'Target Maturity Assessment'!$G$3:$G$368,$B$377)</f>
        <v>0</v>
      </c>
      <c r="E428" s="2">
        <f>COUNTIFS('Target Maturity Assessment'!$A$3:$A$368,$A$111,'Target Maturity Assessment'!$B$3:$B$368,$B428,'Target Maturity Assessment'!$C$3:$C$368,$C428,'Target Maturity Assessment'!$D$3:$D$368,E$67,'Target Maturity Assessment'!$G$3:$G$368,$B$377)</f>
        <v>0</v>
      </c>
      <c r="F428" s="2">
        <f>COUNTIFS('Target Maturity Assessment'!$A$3:$A$368,$A$111,'Target Maturity Assessment'!$B$3:$B$368,$B428,'Target Maturity Assessment'!$C$3:$C$368,$C428,'Target Maturity Assessment'!$D$3:$D$368,F$67,'Target Maturity Assessment'!$G$3:$G$368,$B$377)</f>
        <v>0</v>
      </c>
      <c r="G428" s="2" t="b">
        <f>IF('Inherent Risk Assessment'!$C$15=$D$378,SUM(D428),IF('Inherent Risk Assessment'!$C$15=$E$378,SUM(D428:E428),IF('Inherent Risk Assessment'!$C$15=$F$378,SUM(D428:F428))))</f>
        <v>0</v>
      </c>
      <c r="J428" s="51" t="str">
        <f t="shared" si="21"/>
        <v>N/A</v>
      </c>
      <c r="K428" s="51" t="str">
        <f t="shared" si="22"/>
        <v>N/A</v>
      </c>
    </row>
    <row r="429" spans="1:11" ht="13.5" hidden="1" thickBot="1" x14ac:dyDescent="0.25">
      <c r="A429" s="37"/>
      <c r="B429" s="37"/>
      <c r="C429" s="39" t="s">
        <v>962</v>
      </c>
      <c r="D429" s="2">
        <f>COUNTIFS('Target Maturity Assessment'!$A$3:$A$368,$A$111,'Target Maturity Assessment'!$B$3:$B$368,$B428,'Target Maturity Assessment'!$C$3:$C$368,$C429,'Target Maturity Assessment'!$D$3:$D$368,D$67,'Target Maturity Assessment'!$G$3:$G$368,$B$377)</f>
        <v>0</v>
      </c>
      <c r="E429" s="2">
        <f>COUNTIFS('Target Maturity Assessment'!$A$3:$A$368,$A$111,'Target Maturity Assessment'!$B$3:$B$368,$B428,'Target Maturity Assessment'!$C$3:$C$368,$C429,'Target Maturity Assessment'!$D$3:$D$368,E$67,'Target Maturity Assessment'!$G$3:$G$368,$B$377)</f>
        <v>0</v>
      </c>
      <c r="F429" s="2">
        <f>COUNTIFS('Target Maturity Assessment'!$A$3:$A$368,$A$111,'Target Maturity Assessment'!$B$3:$B$368,$B428,'Target Maturity Assessment'!$C$3:$C$368,$C429,'Target Maturity Assessment'!$D$3:$D$368,F$67,'Target Maturity Assessment'!$G$3:$G$368,$B$377)</f>
        <v>0</v>
      </c>
      <c r="G429" s="2" t="b">
        <f>IF('Inherent Risk Assessment'!$C$15=$D$378,SUM(D429),IF('Inherent Risk Assessment'!$C$15=$E$378,SUM(D429:E429),IF('Inherent Risk Assessment'!$C$15=$F$378,SUM(D429:F429))))</f>
        <v>0</v>
      </c>
      <c r="J429" s="51" t="str">
        <f t="shared" si="21"/>
        <v>N/A</v>
      </c>
      <c r="K429" s="51" t="str">
        <f t="shared" si="22"/>
        <v>N/A</v>
      </c>
    </row>
    <row r="430" spans="1:11" ht="13.5" hidden="1" thickBot="1" x14ac:dyDescent="0.25">
      <c r="A430" s="42" t="s">
        <v>977</v>
      </c>
      <c r="B430" s="40" t="s">
        <v>978</v>
      </c>
      <c r="C430" s="41" t="s">
        <v>979</v>
      </c>
      <c r="D430" s="2">
        <f>COUNTIFS('Target Maturity Assessment'!$A$3:$A$368,$A$119,'Target Maturity Assessment'!$B$3:$B$368,$B430,'Target Maturity Assessment'!$C$3:$C$368,$C430,'Target Maturity Assessment'!$D$3:$D$368,D$67,'Target Maturity Assessment'!$G$3:$G$368,$B$377)</f>
        <v>0</v>
      </c>
      <c r="E430" s="2">
        <f>COUNTIFS('Target Maturity Assessment'!$A$3:$A$368,$A$119,'Target Maturity Assessment'!$B$3:$B$368,$B430,'Target Maturity Assessment'!$C$3:$C$368,$C430,'Target Maturity Assessment'!$D$3:$D$368,E$67,'Target Maturity Assessment'!$G$3:$G$368,$B$377)</f>
        <v>0</v>
      </c>
      <c r="F430" s="2">
        <f>COUNTIFS('Target Maturity Assessment'!$A$3:$A$368,$A$119,'Target Maturity Assessment'!$B$3:$B$368,$B430,'Target Maturity Assessment'!$C$3:$C$368,$C430,'Target Maturity Assessment'!$D$3:$D$368,F$67,'Target Maturity Assessment'!$G$3:$G$368,$B$377)</f>
        <v>0</v>
      </c>
      <c r="G430" s="2" t="b">
        <f>IF('Inherent Risk Assessment'!$C$15=$D$378,SUM(D430),IF('Inherent Risk Assessment'!$C$15=$E$378,SUM(D430:E430),IF('Inherent Risk Assessment'!$C$15=$F$378,SUM(D430:F430))))</f>
        <v>0</v>
      </c>
      <c r="J430" s="51" t="str">
        <f t="shared" si="21"/>
        <v>N/A</v>
      </c>
      <c r="K430" s="51" t="str">
        <f t="shared" si="22"/>
        <v>N/A</v>
      </c>
    </row>
    <row r="431" spans="1:11" ht="13.5" hidden="1" thickBot="1" x14ac:dyDescent="0.25">
      <c r="A431" s="36"/>
      <c r="B431" s="35" t="s">
        <v>998</v>
      </c>
      <c r="C431" s="33" t="s">
        <v>999</v>
      </c>
      <c r="D431" s="2">
        <f>COUNTIFS('Target Maturity Assessment'!$A$3:$A$368,$A$119,'Target Maturity Assessment'!$B$3:$B$368,$B431,'Target Maturity Assessment'!$C$3:$C$368,$C431,'Target Maturity Assessment'!$D$3:$D$368,D$67,'Target Maturity Assessment'!$G$3:$G$368,$B$377)</f>
        <v>0</v>
      </c>
      <c r="E431" s="2">
        <f>COUNTIFS('Target Maturity Assessment'!$A$3:$A$368,$A$119,'Target Maturity Assessment'!$B$3:$B$368,$B431,'Target Maturity Assessment'!$C$3:$C$368,$C431,'Target Maturity Assessment'!$D$3:$D$368,E$67,'Target Maturity Assessment'!$G$3:$G$368,$B$377)</f>
        <v>0</v>
      </c>
      <c r="F431" s="2">
        <f>COUNTIFS('Target Maturity Assessment'!$A$3:$A$368,$A$119,'Target Maturity Assessment'!$B$3:$B$368,$B431,'Target Maturity Assessment'!$C$3:$C$368,$C431,'Target Maturity Assessment'!$D$3:$D$368,F$67,'Target Maturity Assessment'!$G$3:$G$368,$B$377)</f>
        <v>0</v>
      </c>
      <c r="G431" s="2" t="b">
        <f>IF('Inherent Risk Assessment'!$C$15=$D$378,SUM(D431),IF('Inherent Risk Assessment'!$C$15=$E$378,SUM(D431:E431),IF('Inherent Risk Assessment'!$C$15=$F$378,SUM(D431:F431))))</f>
        <v>0</v>
      </c>
      <c r="J431" s="51" t="str">
        <f t="shared" si="21"/>
        <v>N/A</v>
      </c>
      <c r="K431" s="51" t="str">
        <f t="shared" si="22"/>
        <v>N/A</v>
      </c>
    </row>
    <row r="432" spans="1:11" ht="13.5" hidden="1" thickBot="1" x14ac:dyDescent="0.25">
      <c r="A432" s="37"/>
      <c r="B432" s="37"/>
      <c r="C432" s="39" t="s">
        <v>1004</v>
      </c>
      <c r="D432" s="2">
        <f>COUNTIFS('Target Maturity Assessment'!$A$3:$A$368,$A$119,'Target Maturity Assessment'!$B$3:$B$368,$B431,'Target Maturity Assessment'!$C$3:$C$368,$C432,'Target Maturity Assessment'!$D$3:$D$368,D$67,'Target Maturity Assessment'!$G$3:$G$368,$B$377)</f>
        <v>0</v>
      </c>
      <c r="E432" s="2">
        <f>COUNTIFS('Target Maturity Assessment'!$A$3:$A$368,$A$119,'Target Maturity Assessment'!$B$3:$B$368,$B431,'Target Maturity Assessment'!$C$3:$C$368,$C432,'Target Maturity Assessment'!$D$3:$D$368,E$67,'Target Maturity Assessment'!$G$3:$G$368,$B$377)</f>
        <v>0</v>
      </c>
      <c r="F432" s="2">
        <f>COUNTIFS('Target Maturity Assessment'!$A$3:$A$368,$A$119,'Target Maturity Assessment'!$B$3:$B$368,$B431,'Target Maturity Assessment'!$C$3:$C$368,$C432,'Target Maturity Assessment'!$D$3:$D$368,F$67,'Target Maturity Assessment'!$G$3:$G$368,$B$377)</f>
        <v>0</v>
      </c>
      <c r="G432" s="2" t="b">
        <f>IF('Inherent Risk Assessment'!$C$15=$D$378,SUM(D432),IF('Inherent Risk Assessment'!$C$15=$E$378,SUM(D432:E432),IF('Inherent Risk Assessment'!$C$15=$F$378,SUM(D432:F432))))</f>
        <v>0</v>
      </c>
      <c r="J432" s="51" t="str">
        <f t="shared" si="21"/>
        <v>N/A</v>
      </c>
      <c r="K432" s="51" t="str">
        <f t="shared" si="22"/>
        <v>N/A</v>
      </c>
    </row>
    <row r="433" spans="1:11" ht="13.5" hidden="1" thickBot="1" x14ac:dyDescent="0.25">
      <c r="A433" s="42" t="s">
        <v>1019</v>
      </c>
      <c r="B433" s="40" t="s">
        <v>1020</v>
      </c>
      <c r="C433" s="41" t="s">
        <v>1020</v>
      </c>
      <c r="D433" s="2">
        <f>COUNTIFS('Target Maturity Assessment'!$A$3:$A$368,$A$122,'Target Maturity Assessment'!$B$3:$B$368,$B433,'Target Maturity Assessment'!$C$3:$C$368,$C433,'Target Maturity Assessment'!$D$3:$D$368,D$67,'Target Maturity Assessment'!$G$3:$G$368,$B$377)</f>
        <v>0</v>
      </c>
      <c r="E433" s="2">
        <f>COUNTIFS('Target Maturity Assessment'!$A$3:$A$368,$A$122,'Target Maturity Assessment'!$B$3:$B$368,$B433,'Target Maturity Assessment'!$C$3:$C$368,$C433,'Target Maturity Assessment'!$D$3:$D$368,E$67,'Target Maturity Assessment'!$G$3:$G$368,$B$377)</f>
        <v>0</v>
      </c>
      <c r="F433" s="2">
        <f>COUNTIFS('Target Maturity Assessment'!$A$3:$A$368,$A$122,'Target Maturity Assessment'!$B$3:$B$368,$B433,'Target Maturity Assessment'!$C$3:$C$368,$C433,'Target Maturity Assessment'!$D$3:$D$368,F$67,'Target Maturity Assessment'!$G$3:$G$368,$B$377)</f>
        <v>0</v>
      </c>
      <c r="G433" s="2" t="b">
        <f>IF('Inherent Risk Assessment'!$C$15=$D$378,SUM(D433),IF('Inherent Risk Assessment'!$C$15=$E$378,SUM(D433:E433),IF('Inherent Risk Assessment'!$C$15=$F$378,SUM(D433:F433))))</f>
        <v>0</v>
      </c>
      <c r="J433" s="51" t="str">
        <f t="shared" si="21"/>
        <v>N/A</v>
      </c>
      <c r="K433" s="51" t="str">
        <f t="shared" si="22"/>
        <v>N/A</v>
      </c>
    </row>
    <row r="434" spans="1:11" ht="13.5" hidden="1" thickBot="1" x14ac:dyDescent="0.25">
      <c r="A434" s="36"/>
      <c r="B434" s="35" t="s">
        <v>1043</v>
      </c>
      <c r="C434" s="33" t="s">
        <v>1044</v>
      </c>
      <c r="D434" s="2">
        <f>COUNTIFS('Target Maturity Assessment'!$A$3:$A$368,$A$122,'Target Maturity Assessment'!$B$3:$B$368,$B434,'Target Maturity Assessment'!$C$3:$C$368,$C434,'Target Maturity Assessment'!$D$3:$D$368,D$67,'Target Maturity Assessment'!$G$3:$G$368,$B$377)</f>
        <v>0</v>
      </c>
      <c r="E434" s="2">
        <f>COUNTIFS('Target Maturity Assessment'!$A$3:$A$368,$A$122,'Target Maturity Assessment'!$B$3:$B$368,$B434,'Target Maturity Assessment'!$C$3:$C$368,$C434,'Target Maturity Assessment'!$D$3:$D$368,E$67,'Target Maturity Assessment'!$G$3:$G$368,$B$377)</f>
        <v>0</v>
      </c>
      <c r="F434" s="2">
        <f>COUNTIFS('Target Maturity Assessment'!$A$3:$A$368,$A$122,'Target Maturity Assessment'!$B$3:$B$368,$B434,'Target Maturity Assessment'!$C$3:$C$368,$C434,'Target Maturity Assessment'!$D$3:$D$368,F$67,'Target Maturity Assessment'!$G$3:$G$368,$B$377)</f>
        <v>0</v>
      </c>
      <c r="G434" s="2" t="b">
        <f>IF('Inherent Risk Assessment'!$C$15=$D$378,SUM(D434),IF('Inherent Risk Assessment'!$C$15=$E$378,SUM(D434:E434),IF('Inherent Risk Assessment'!$C$15=$F$378,SUM(D434:F434))))</f>
        <v>0</v>
      </c>
      <c r="J434" s="51" t="str">
        <f t="shared" si="21"/>
        <v>N/A</v>
      </c>
      <c r="K434" s="51" t="str">
        <f t="shared" si="22"/>
        <v>N/A</v>
      </c>
    </row>
    <row r="435" spans="1:11" ht="13.5" hidden="1" thickBot="1" x14ac:dyDescent="0.25">
      <c r="A435" s="36"/>
      <c r="B435" s="37"/>
      <c r="C435" s="39" t="s">
        <v>1059</v>
      </c>
      <c r="D435" s="2">
        <f>COUNTIFS('Target Maturity Assessment'!$A$3:$A$368,$A$122,'Target Maturity Assessment'!$B$3:$B$368,$B434,'Target Maturity Assessment'!$C$3:$C$368,$C435,'Target Maturity Assessment'!$D$3:$D$368,D$67,'Target Maturity Assessment'!$G$3:$G$368,$B$377)</f>
        <v>0</v>
      </c>
      <c r="E435" s="2">
        <f>COUNTIFS('Target Maturity Assessment'!$A$3:$A$368,$A$122,'Target Maturity Assessment'!$B$3:$B$368,$B434,'Target Maturity Assessment'!$C$3:$C$368,$C435,'Target Maturity Assessment'!$D$3:$D$368,E$67,'Target Maturity Assessment'!$G$3:$G$368,$B$377)</f>
        <v>0</v>
      </c>
      <c r="F435" s="2">
        <f>COUNTIFS('Target Maturity Assessment'!$A$3:$A$368,$A$122,'Target Maturity Assessment'!$B$3:$B$368,$B434,'Target Maturity Assessment'!$C$3:$C$368,$C435,'Target Maturity Assessment'!$D$3:$D$368,F$67,'Target Maturity Assessment'!$G$3:$G$368,$B$377)</f>
        <v>0</v>
      </c>
      <c r="G435" s="2" t="b">
        <f>IF('Inherent Risk Assessment'!$C$15=$D$378,SUM(D435),IF('Inherent Risk Assessment'!$C$15=$E$378,SUM(D435:E435),IF('Inherent Risk Assessment'!$C$15=$F$378,SUM(D435:F435))))</f>
        <v>0</v>
      </c>
      <c r="J435" s="51" t="str">
        <f t="shared" si="21"/>
        <v>N/A</v>
      </c>
      <c r="K435" s="51" t="str">
        <f t="shared" si="22"/>
        <v>N/A</v>
      </c>
    </row>
    <row r="436" spans="1:11" ht="13.5" hidden="1" thickBot="1" x14ac:dyDescent="0.25">
      <c r="A436" s="37"/>
      <c r="B436" s="40" t="s">
        <v>1064</v>
      </c>
      <c r="C436" s="41" t="s">
        <v>1065</v>
      </c>
      <c r="D436" s="2">
        <f>COUNTIFS('Target Maturity Assessment'!$A$3:$A$368,$A$122,'Target Maturity Assessment'!$B$3:$B$368,$B436,'Target Maturity Assessment'!$C$3:$C$368,$C436,'Target Maturity Assessment'!$D$3:$D$368,D$67,'Target Maturity Assessment'!$G$3:$G$368,$B$377)</f>
        <v>0</v>
      </c>
      <c r="E436" s="2">
        <f>COUNTIFS('Target Maturity Assessment'!$A$3:$A$368,$A$122,'Target Maturity Assessment'!$B$3:$B$368,$B436,'Target Maturity Assessment'!$C$3:$C$368,$C436,'Target Maturity Assessment'!$D$3:$D$368,E$67,'Target Maturity Assessment'!$G$3:$G$368,$B$377)</f>
        <v>0</v>
      </c>
      <c r="F436" s="2">
        <f>COUNTIFS('Target Maturity Assessment'!$A$3:$A$368,$A$122,'Target Maturity Assessment'!$B$3:$B$368,$B436,'Target Maturity Assessment'!$C$3:$C$368,$C436,'Target Maturity Assessment'!$D$3:$D$368,F$67,'Target Maturity Assessment'!$G$3:$G$368,$B$377)</f>
        <v>0</v>
      </c>
      <c r="G436" s="2" t="b">
        <f>IF('Inherent Risk Assessment'!$C$15=$D$378,SUM(D436),IF('Inherent Risk Assessment'!$C$15=$E$378,SUM(D436:E436),IF('Inherent Risk Assessment'!$C$15=$F$378,SUM(D436:F436))))</f>
        <v>0</v>
      </c>
      <c r="J436" s="51" t="str">
        <f t="shared" si="21"/>
        <v>N/A</v>
      </c>
      <c r="K436" s="51" t="str">
        <f t="shared" si="22"/>
        <v>N/A</v>
      </c>
    </row>
    <row r="437" spans="1:11" ht="13.5" hidden="1" thickBot="1" x14ac:dyDescent="0.25">
      <c r="A437" s="2" t="s">
        <v>1099</v>
      </c>
      <c r="D437" s="2">
        <f>SUM(D379:D436)</f>
        <v>0</v>
      </c>
      <c r="E437" s="2">
        <f>SUM(E379:E436)</f>
        <v>0</v>
      </c>
      <c r="F437" s="2">
        <f>SUM(F379:F436)</f>
        <v>0</v>
      </c>
      <c r="G437" s="2">
        <f>SUM(G379:G436)</f>
        <v>0</v>
      </c>
      <c r="J437" s="51" t="str">
        <f t="shared" si="21"/>
        <v>N/A</v>
      </c>
      <c r="K437" s="51" t="str">
        <f t="shared" si="22"/>
        <v>N/A</v>
      </c>
    </row>
    <row r="438" spans="1:11" ht="13.5" hidden="1" thickBot="1" x14ac:dyDescent="0.25">
      <c r="J438" s="51" t="str">
        <f t="shared" si="21"/>
        <v>N/A</v>
      </c>
      <c r="K438" s="51" t="str">
        <f t="shared" si="22"/>
        <v>N/A</v>
      </c>
    </row>
    <row r="439" spans="1:11" ht="13.5" hidden="1" thickBot="1" x14ac:dyDescent="0.25">
      <c r="J439" s="51" t="str">
        <f t="shared" si="21"/>
        <v>N/A</v>
      </c>
      <c r="K439" s="51" t="str">
        <f t="shared" si="22"/>
        <v>N/A</v>
      </c>
    </row>
    <row r="440" spans="1:11" ht="13.5" hidden="1" thickBot="1" x14ac:dyDescent="0.25">
      <c r="A440" s="1" t="s">
        <v>1104</v>
      </c>
      <c r="B440" s="1" t="s">
        <v>1105</v>
      </c>
      <c r="C440" s="18"/>
      <c r="D440" s="18"/>
      <c r="E440" s="18"/>
      <c r="F440" s="18"/>
      <c r="J440" s="51" t="str">
        <f t="shared" si="21"/>
        <v>N/A</v>
      </c>
      <c r="K440" s="51" t="str">
        <f t="shared" si="22"/>
        <v>N/A</v>
      </c>
    </row>
    <row r="441" spans="1:11" ht="13.5" hidden="1" thickBot="1" x14ac:dyDescent="0.25">
      <c r="A441" s="13" t="s">
        <v>251</v>
      </c>
      <c r="B441" s="13" t="s">
        <v>252</v>
      </c>
      <c r="C441" s="13" t="s">
        <v>253</v>
      </c>
      <c r="D441" s="2" t="s">
        <v>23</v>
      </c>
      <c r="E441" s="2" t="s">
        <v>24</v>
      </c>
      <c r="F441" s="2" t="s">
        <v>25</v>
      </c>
      <c r="G441" s="2" t="s">
        <v>1099</v>
      </c>
      <c r="J441" s="51" t="str">
        <f t="shared" si="21"/>
        <v>N/A</v>
      </c>
      <c r="K441" s="51">
        <f t="shared" si="22"/>
        <v>1</v>
      </c>
    </row>
    <row r="442" spans="1:11" ht="13.5" hidden="1" thickBot="1" x14ac:dyDescent="0.25">
      <c r="A442" s="28" t="s">
        <v>259</v>
      </c>
      <c r="B442" s="35" t="s">
        <v>260</v>
      </c>
      <c r="C442" s="33" t="s">
        <v>261</v>
      </c>
      <c r="D442" s="2">
        <f>SUM(D68-D130-D192-D254-D316-D379)</f>
        <v>2</v>
      </c>
      <c r="E442" s="2">
        <f>SUM(E68-E130-E192-E254-E316-E379)</f>
        <v>4</v>
      </c>
      <c r="F442" s="2">
        <f>SUM(F68-F130-F192-F254-F316-F379)</f>
        <v>4</v>
      </c>
      <c r="G442" s="2" t="b">
        <f>IF('Inherent Risk Assessment'!$C$15=$D$441,SUM(D442),IF('Inherent Risk Assessment'!$C$15=$E$441,SUM(D442:E442),IF('Inherent Risk Assessment'!$C$15=$F$441,SUM(D442:F442))))</f>
        <v>0</v>
      </c>
      <c r="J442" s="51" t="str">
        <f t="shared" si="21"/>
        <v>N/A</v>
      </c>
      <c r="K442" s="51" t="str">
        <f t="shared" si="22"/>
        <v>N/A</v>
      </c>
    </row>
    <row r="443" spans="1:11" ht="13.5" hidden="1" thickBot="1" x14ac:dyDescent="0.25">
      <c r="A443" s="30"/>
      <c r="B443" s="36"/>
      <c r="C443" s="34" t="s">
        <v>282</v>
      </c>
      <c r="D443" s="2">
        <f t="shared" ref="D443:F443" si="23">SUM(D69-D131-D193-D255-D317-D380)</f>
        <v>2</v>
      </c>
      <c r="E443" s="2">
        <f t="shared" si="23"/>
        <v>1</v>
      </c>
      <c r="F443" s="2">
        <f t="shared" si="23"/>
        <v>2</v>
      </c>
      <c r="G443" s="2" t="b">
        <f>IF('Inherent Risk Assessment'!$C$15=$D$441,SUM(D443),IF('Inherent Risk Assessment'!$C$15=$E$441,SUM(D443:E443),IF('Inherent Risk Assessment'!$C$15=$F$441,SUM(D443:F443))))</f>
        <v>0</v>
      </c>
      <c r="J443" s="51" t="str">
        <f t="shared" si="21"/>
        <v>N/A</v>
      </c>
      <c r="K443" s="51" t="str">
        <f t="shared" si="22"/>
        <v>N/A</v>
      </c>
    </row>
    <row r="444" spans="1:11" ht="13.5" hidden="1" thickBot="1" x14ac:dyDescent="0.25">
      <c r="A444" s="30"/>
      <c r="B444" s="37"/>
      <c r="C444" s="39" t="s">
        <v>293</v>
      </c>
      <c r="D444" s="2">
        <f t="shared" ref="D444:F444" si="24">SUM(D70-D132-D194-D256-D318-D381)</f>
        <v>1</v>
      </c>
      <c r="E444" s="2">
        <f t="shared" si="24"/>
        <v>1</v>
      </c>
      <c r="F444" s="2">
        <f t="shared" si="24"/>
        <v>1</v>
      </c>
      <c r="G444" s="2" t="b">
        <f>IF('Inherent Risk Assessment'!$C$15=$D$441,SUM(D444),IF('Inherent Risk Assessment'!$C$15=$E$441,SUM(D444:E444),IF('Inherent Risk Assessment'!$C$15=$F$441,SUM(D444:F444))))</f>
        <v>0</v>
      </c>
      <c r="J444" s="51" t="str">
        <f t="shared" si="21"/>
        <v>N/A</v>
      </c>
      <c r="K444" s="51" t="str">
        <f t="shared" si="22"/>
        <v>N/A</v>
      </c>
    </row>
    <row r="445" spans="1:11" ht="13.5" hidden="1" thickBot="1" x14ac:dyDescent="0.25">
      <c r="A445" s="30"/>
      <c r="B445" s="35" t="s">
        <v>300</v>
      </c>
      <c r="C445" s="33" t="s">
        <v>301</v>
      </c>
      <c r="D445" s="2">
        <f t="shared" ref="D445:F445" si="25">SUM(D71-D133-D195-D257-D319-D382)</f>
        <v>2</v>
      </c>
      <c r="E445" s="2">
        <f t="shared" si="25"/>
        <v>2</v>
      </c>
      <c r="F445" s="2">
        <f t="shared" si="25"/>
        <v>4</v>
      </c>
      <c r="G445" s="2" t="b">
        <f>IF('Inherent Risk Assessment'!$C$15=$D$441,SUM(D445),IF('Inherent Risk Assessment'!$C$15=$E$441,SUM(D445:E445),IF('Inherent Risk Assessment'!$C$15=$F$441,SUM(D445:F445))))</f>
        <v>0</v>
      </c>
      <c r="J445" s="51" t="str">
        <f t="shared" si="21"/>
        <v>N/A</v>
      </c>
      <c r="K445" s="51" t="str">
        <f t="shared" si="22"/>
        <v>N/A</v>
      </c>
    </row>
    <row r="446" spans="1:11" ht="13.5" hidden="1" thickBot="1" x14ac:dyDescent="0.25">
      <c r="A446" s="30"/>
      <c r="B446" s="37"/>
      <c r="C446" s="39" t="s">
        <v>318</v>
      </c>
      <c r="D446" s="2">
        <f t="shared" ref="D446:F446" si="26">SUM(D72-D134-D196-D258-D320-D383)</f>
        <v>3</v>
      </c>
      <c r="E446" s="2">
        <f t="shared" si="26"/>
        <v>1</v>
      </c>
      <c r="F446" s="2">
        <f t="shared" si="26"/>
        <v>2</v>
      </c>
      <c r="G446" s="2" t="b">
        <f>IF('Inherent Risk Assessment'!$C$15=$D$441,SUM(D446),IF('Inherent Risk Assessment'!$C$15=$E$441,SUM(D446:E446),IF('Inherent Risk Assessment'!$C$15=$F$441,SUM(D446:F446))))</f>
        <v>0</v>
      </c>
      <c r="J446" s="51" t="str">
        <f t="shared" si="21"/>
        <v>N/A</v>
      </c>
      <c r="K446" s="51" t="str">
        <f t="shared" si="22"/>
        <v>N/A</v>
      </c>
    </row>
    <row r="447" spans="1:11" ht="13.5" hidden="1" thickBot="1" x14ac:dyDescent="0.25">
      <c r="A447" s="30"/>
      <c r="B447" s="35" t="s">
        <v>331</v>
      </c>
      <c r="C447" s="33" t="s">
        <v>332</v>
      </c>
      <c r="D447" s="2">
        <f t="shared" ref="D447:F447" si="27">SUM(D73-D135-D197-D259-D321-D384)</f>
        <v>1</v>
      </c>
      <c r="E447" s="2">
        <f t="shared" si="27"/>
        <v>2</v>
      </c>
      <c r="F447" s="2">
        <f t="shared" si="27"/>
        <v>1</v>
      </c>
      <c r="G447" s="2" t="b">
        <f>IF('Inherent Risk Assessment'!$C$15=$D$441,SUM(D447),IF('Inherent Risk Assessment'!$C$15=$E$441,SUM(D447:E447),IF('Inherent Risk Assessment'!$C$15=$F$441,SUM(D447:F447))))</f>
        <v>0</v>
      </c>
      <c r="J447" s="51" t="str">
        <f t="shared" si="21"/>
        <v>N/A</v>
      </c>
      <c r="K447" s="51" t="str">
        <f t="shared" si="22"/>
        <v>N/A</v>
      </c>
    </row>
    <row r="448" spans="1:11" ht="13.5" hidden="1" thickBot="1" x14ac:dyDescent="0.25">
      <c r="A448" s="30"/>
      <c r="B448" s="37"/>
      <c r="C448" s="39" t="s">
        <v>341</v>
      </c>
      <c r="D448" s="2">
        <f t="shared" ref="D448:F448" si="28">SUM(D74-D136-D198-D260-D322-D385)</f>
        <v>4</v>
      </c>
      <c r="E448" s="2">
        <f t="shared" si="28"/>
        <v>3</v>
      </c>
      <c r="F448" s="2">
        <f t="shared" si="28"/>
        <v>4</v>
      </c>
      <c r="G448" s="2" t="b">
        <f>IF('Inherent Risk Assessment'!$C$15=$D$441,SUM(D448),IF('Inherent Risk Assessment'!$C$15=$E$441,SUM(D448:E448),IF('Inherent Risk Assessment'!$C$15=$F$441,SUM(D448:F448))))</f>
        <v>0</v>
      </c>
      <c r="J448" s="51" t="str">
        <f t="shared" si="21"/>
        <v>N/A</v>
      </c>
      <c r="K448" s="51" t="str">
        <f t="shared" si="22"/>
        <v>N/A</v>
      </c>
    </row>
    <row r="449" spans="1:11" ht="13.5" hidden="1" thickBot="1" x14ac:dyDescent="0.25">
      <c r="A449" s="30"/>
      <c r="B449" s="35" t="s">
        <v>364</v>
      </c>
      <c r="C449" s="33" t="s">
        <v>365</v>
      </c>
      <c r="D449" s="2">
        <f t="shared" ref="D449:F449" si="29">SUM(D75-D137-D199-D261-D323-D386)</f>
        <v>5</v>
      </c>
      <c r="E449" s="2">
        <f t="shared" si="29"/>
        <v>2</v>
      </c>
      <c r="F449" s="2">
        <f t="shared" si="29"/>
        <v>2</v>
      </c>
      <c r="G449" s="2" t="b">
        <f>IF('Inherent Risk Assessment'!$C$15=$D$441,SUM(D449),IF('Inherent Risk Assessment'!$C$15=$E$441,SUM(D449:E449),IF('Inherent Risk Assessment'!$C$15=$F$441,SUM(D449:F449))))</f>
        <v>0</v>
      </c>
      <c r="J449" s="51" t="str">
        <f t="shared" si="21"/>
        <v>N/A</v>
      </c>
      <c r="K449" s="51" t="str">
        <f t="shared" si="22"/>
        <v>N/A</v>
      </c>
    </row>
    <row r="450" spans="1:11" ht="13.5" hidden="1" thickBot="1" x14ac:dyDescent="0.25">
      <c r="A450" s="30"/>
      <c r="B450" s="37"/>
      <c r="C450" s="39" t="s">
        <v>384</v>
      </c>
      <c r="D450" s="2">
        <f t="shared" ref="D450:F450" si="30">SUM(D76-D138-D200-D262-D324-D387)</f>
        <v>1</v>
      </c>
      <c r="E450" s="2">
        <f t="shared" si="30"/>
        <v>1</v>
      </c>
      <c r="F450" s="2">
        <f t="shared" si="30"/>
        <v>1</v>
      </c>
      <c r="G450" s="2" t="b">
        <f>IF('Inherent Risk Assessment'!$C$15=$D$441,SUM(D450),IF('Inherent Risk Assessment'!$C$15=$E$441,SUM(D450:E450),IF('Inherent Risk Assessment'!$C$15=$F$441,SUM(D450:F450))))</f>
        <v>0</v>
      </c>
      <c r="J450" s="51" t="str">
        <f t="shared" si="21"/>
        <v>N/A</v>
      </c>
      <c r="K450" s="51" t="str">
        <f t="shared" si="22"/>
        <v>N/A</v>
      </c>
    </row>
    <row r="451" spans="1:11" ht="13.5" hidden="1" thickBot="1" x14ac:dyDescent="0.25">
      <c r="A451" s="30"/>
      <c r="B451" s="35" t="s">
        <v>391</v>
      </c>
      <c r="C451" s="33" t="s">
        <v>392</v>
      </c>
      <c r="D451" s="2">
        <f t="shared" ref="D451:F451" si="31">SUM(D77-D139-D201-D263-D325-D388)</f>
        <v>3</v>
      </c>
      <c r="E451" s="2">
        <f t="shared" si="31"/>
        <v>4</v>
      </c>
      <c r="F451" s="2">
        <f t="shared" si="31"/>
        <v>3</v>
      </c>
      <c r="G451" s="2" t="b">
        <f>IF('Inherent Risk Assessment'!$C$15=$D$441,SUM(D451),IF('Inherent Risk Assessment'!$C$15=$E$441,SUM(D451:E451),IF('Inherent Risk Assessment'!$C$15=$F$441,SUM(D451:F451))))</f>
        <v>0</v>
      </c>
      <c r="J451" s="51" t="str">
        <f t="shared" si="21"/>
        <v>N/A</v>
      </c>
      <c r="K451" s="51" t="str">
        <f t="shared" si="22"/>
        <v>N/A</v>
      </c>
    </row>
    <row r="452" spans="1:11" ht="13.5" hidden="1" thickBot="1" x14ac:dyDescent="0.25">
      <c r="A452" s="31"/>
      <c r="B452" s="37"/>
      <c r="C452" s="39" t="s">
        <v>413</v>
      </c>
      <c r="D452" s="2">
        <f t="shared" ref="D452:F452" si="32">SUM(D78-D140-D202-D264-D326-D389)</f>
        <v>6</v>
      </c>
      <c r="E452" s="2">
        <f t="shared" si="32"/>
        <v>4</v>
      </c>
      <c r="F452" s="2">
        <f t="shared" si="32"/>
        <v>2</v>
      </c>
      <c r="G452" s="2" t="b">
        <f>IF('Inherent Risk Assessment'!$C$15=$D$441,SUM(D452),IF('Inherent Risk Assessment'!$C$15=$E$441,SUM(D452:E452),IF('Inherent Risk Assessment'!$C$15=$F$441,SUM(D452:F452))))</f>
        <v>0</v>
      </c>
      <c r="J452" s="51" t="str">
        <f t="shared" si="21"/>
        <v>N/A</v>
      </c>
      <c r="K452" s="51" t="str">
        <f t="shared" si="22"/>
        <v>N/A</v>
      </c>
    </row>
    <row r="453" spans="1:11" ht="13.5" hidden="1" thickBot="1" x14ac:dyDescent="0.25">
      <c r="A453" s="42" t="s">
        <v>438</v>
      </c>
      <c r="B453" s="35" t="s">
        <v>439</v>
      </c>
      <c r="C453" s="33" t="s">
        <v>440</v>
      </c>
      <c r="D453" s="2">
        <f t="shared" ref="D453:F453" si="33">SUM(D79-D141-D203-D265-D327-D390)</f>
        <v>6</v>
      </c>
      <c r="E453" s="2">
        <f t="shared" si="33"/>
        <v>3</v>
      </c>
      <c r="F453" s="2">
        <f t="shared" si="33"/>
        <v>4</v>
      </c>
      <c r="G453" s="2" t="b">
        <f>IF('Inherent Risk Assessment'!$C$15=$D$441,SUM(D453),IF('Inherent Risk Assessment'!$C$15=$E$441,SUM(D453:E453),IF('Inherent Risk Assessment'!$C$15=$F$441,SUM(D453:F453))))</f>
        <v>0</v>
      </c>
      <c r="J453" s="51" t="str">
        <f t="shared" ref="J453:J502" si="34">IFERROR(VLOOKUP(I453,ref_Maturity,2,0),"N/A")</f>
        <v>N/A</v>
      </c>
      <c r="K453" s="51" t="str">
        <f t="shared" ref="K453:K502" si="35">IFERROR(VLOOKUP(D453,ref_Maturity,2,0),"N/A")</f>
        <v>N/A</v>
      </c>
    </row>
    <row r="454" spans="1:11" ht="13.5" hidden="1" thickBot="1" x14ac:dyDescent="0.25">
      <c r="A454" s="36"/>
      <c r="B454" s="37"/>
      <c r="C454" s="39" t="s">
        <v>463</v>
      </c>
      <c r="D454" s="2">
        <f t="shared" ref="D454:F454" si="36">SUM(D80-D142-D204-D266-D328-D391)</f>
        <v>0</v>
      </c>
      <c r="E454" s="2">
        <f t="shared" si="36"/>
        <v>1</v>
      </c>
      <c r="F454" s="2">
        <f t="shared" si="36"/>
        <v>1</v>
      </c>
      <c r="G454" s="2" t="b">
        <f>IF('Inherent Risk Assessment'!$C$15=$D$441,SUM(D454),IF('Inherent Risk Assessment'!$C$15=$E$441,SUM(D454:E454),IF('Inherent Risk Assessment'!$C$15=$F$441,SUM(D454:F454))))</f>
        <v>0</v>
      </c>
      <c r="J454" s="51" t="str">
        <f t="shared" si="34"/>
        <v>N/A</v>
      </c>
      <c r="K454" s="51" t="str">
        <f t="shared" si="35"/>
        <v>N/A</v>
      </c>
    </row>
    <row r="455" spans="1:11" ht="13.5" hidden="1" thickBot="1" x14ac:dyDescent="0.25">
      <c r="A455" s="36"/>
      <c r="B455" s="35" t="s">
        <v>472</v>
      </c>
      <c r="C455" s="33" t="s">
        <v>476</v>
      </c>
      <c r="D455" s="2">
        <f t="shared" ref="D455:F455" si="37">SUM(D81-D143-D205-D267-D329-D392)</f>
        <v>1</v>
      </c>
      <c r="E455" s="2">
        <f t="shared" si="37"/>
        <v>1</v>
      </c>
      <c r="F455" s="2">
        <f t="shared" si="37"/>
        <v>1</v>
      </c>
      <c r="G455" s="2" t="b">
        <f>IF('Inherent Risk Assessment'!$C$15=$D$441,SUM(D455),IF('Inherent Risk Assessment'!$C$15=$E$441,SUM(D455:E455),IF('Inherent Risk Assessment'!$C$15=$F$441,SUM(D455:F455))))</f>
        <v>0</v>
      </c>
      <c r="J455" s="51" t="str">
        <f t="shared" si="34"/>
        <v>N/A</v>
      </c>
      <c r="K455" s="51" t="str">
        <f t="shared" si="35"/>
        <v>N/A</v>
      </c>
    </row>
    <row r="456" spans="1:11" ht="13.5" hidden="1" thickBot="1" x14ac:dyDescent="0.25">
      <c r="A456" s="37"/>
      <c r="B456" s="37"/>
      <c r="C456" s="39" t="s">
        <v>473</v>
      </c>
      <c r="D456" s="2">
        <f t="shared" ref="D456:F456" si="38">SUM(D82-D144-D206-D268-D330-D393)</f>
        <v>2</v>
      </c>
      <c r="E456" s="2">
        <f t="shared" si="38"/>
        <v>2</v>
      </c>
      <c r="F456" s="2">
        <f t="shared" si="38"/>
        <v>1</v>
      </c>
      <c r="G456" s="2" t="b">
        <f>IF('Inherent Risk Assessment'!$C$15=$D$441,SUM(D456),IF('Inherent Risk Assessment'!$C$15=$E$441,SUM(D456:E456),IF('Inherent Risk Assessment'!$C$15=$F$441,SUM(D456:F456))))</f>
        <v>0</v>
      </c>
      <c r="J456" s="51" t="str">
        <f t="shared" si="34"/>
        <v>N/A</v>
      </c>
      <c r="K456" s="51" t="str">
        <f t="shared" si="35"/>
        <v>N/A</v>
      </c>
    </row>
    <row r="457" spans="1:11" ht="13.5" hidden="1" thickBot="1" x14ac:dyDescent="0.25">
      <c r="A457" s="42" t="s">
        <v>491</v>
      </c>
      <c r="B457" s="35" t="s">
        <v>492</v>
      </c>
      <c r="C457" s="33" t="s">
        <v>493</v>
      </c>
      <c r="D457" s="2">
        <f t="shared" ref="D457:F457" si="39">SUM(D83-D145-D207-D269-D331-D394)</f>
        <v>12</v>
      </c>
      <c r="E457" s="2">
        <f t="shared" si="39"/>
        <v>7</v>
      </c>
      <c r="F457" s="2">
        <f t="shared" si="39"/>
        <v>2</v>
      </c>
      <c r="G457" s="2" t="b">
        <f>IF('Inherent Risk Assessment'!$C$15=$D$441,SUM(D457),IF('Inherent Risk Assessment'!$C$15=$E$441,SUM(D457:E457),IF('Inherent Risk Assessment'!$C$15=$F$441,SUM(D457:F457))))</f>
        <v>0</v>
      </c>
      <c r="J457" s="51" t="str">
        <f t="shared" si="34"/>
        <v>N/A</v>
      </c>
      <c r="K457" s="51" t="str">
        <f t="shared" si="35"/>
        <v>N/A</v>
      </c>
    </row>
    <row r="458" spans="1:11" ht="13.5" hidden="1" thickBot="1" x14ac:dyDescent="0.25">
      <c r="A458" s="36"/>
      <c r="B458" s="36"/>
      <c r="C458" s="34" t="s">
        <v>536</v>
      </c>
      <c r="D458" s="2">
        <f t="shared" ref="D458:F458" si="40">SUM(D84-D146-D208-D270-D332-D395)</f>
        <v>7</v>
      </c>
      <c r="E458" s="2">
        <f t="shared" si="40"/>
        <v>2</v>
      </c>
      <c r="F458" s="2">
        <f t="shared" si="40"/>
        <v>2</v>
      </c>
      <c r="G458" s="2" t="b">
        <f>IF('Inherent Risk Assessment'!$C$15=$D$441,SUM(D458),IF('Inherent Risk Assessment'!$C$15=$E$441,SUM(D458:E458),IF('Inherent Risk Assessment'!$C$15=$F$441,SUM(D458:F458))))</f>
        <v>0</v>
      </c>
      <c r="J458" s="51" t="str">
        <f t="shared" si="34"/>
        <v>N/A</v>
      </c>
      <c r="K458" s="51" t="str">
        <f t="shared" si="35"/>
        <v>N/A</v>
      </c>
    </row>
    <row r="459" spans="1:11" ht="13.5" hidden="1" thickBot="1" x14ac:dyDescent="0.25">
      <c r="A459" s="36"/>
      <c r="B459" s="37"/>
      <c r="C459" s="39" t="s">
        <v>559</v>
      </c>
      <c r="D459" s="2">
        <f t="shared" ref="D459:F459" si="41">SUM(D85-D147-D209-D271-D333-D396)</f>
        <v>1</v>
      </c>
      <c r="E459" s="2">
        <f t="shared" si="41"/>
        <v>0</v>
      </c>
      <c r="F459" s="2">
        <f t="shared" si="41"/>
        <v>0</v>
      </c>
      <c r="G459" s="2" t="b">
        <f>IF('Inherent Risk Assessment'!$C$15=$D$441,SUM(D459),IF('Inherent Risk Assessment'!$C$15=$E$441,SUM(D459:E459),IF('Inherent Risk Assessment'!$C$15=$F$441,SUM(D459:F459))))</f>
        <v>0</v>
      </c>
      <c r="J459" s="51" t="str">
        <f t="shared" si="34"/>
        <v>N/A</v>
      </c>
      <c r="K459" s="51" t="str">
        <f t="shared" si="35"/>
        <v>N/A</v>
      </c>
    </row>
    <row r="460" spans="1:11" ht="13.5" hidden="1" thickBot="1" x14ac:dyDescent="0.25">
      <c r="A460" s="36"/>
      <c r="B460" s="35" t="s">
        <v>562</v>
      </c>
      <c r="C460" s="33" t="s">
        <v>563</v>
      </c>
      <c r="D460" s="2">
        <f t="shared" ref="D460:F460" si="42">SUM(D86-D148-D210-D272-D334-D397)</f>
        <v>8</v>
      </c>
      <c r="E460" s="2">
        <f t="shared" si="42"/>
        <v>1</v>
      </c>
      <c r="F460" s="2">
        <f t="shared" si="42"/>
        <v>1</v>
      </c>
      <c r="G460" s="2" t="b">
        <f>IF('Inherent Risk Assessment'!$C$15=$D$441,SUM(D460),IF('Inherent Risk Assessment'!$C$15=$E$441,SUM(D460:E460),IF('Inherent Risk Assessment'!$C$15=$F$441,SUM(D460:F460))))</f>
        <v>0</v>
      </c>
      <c r="J460" s="51" t="str">
        <f t="shared" si="34"/>
        <v>N/A</v>
      </c>
      <c r="K460" s="51" t="str">
        <f t="shared" si="35"/>
        <v>N/A</v>
      </c>
    </row>
    <row r="461" spans="1:11" ht="13.5" hidden="1" thickBot="1" x14ac:dyDescent="0.25">
      <c r="A461" s="36"/>
      <c r="B461" s="36"/>
      <c r="C461" s="34" t="s">
        <v>584</v>
      </c>
      <c r="D461" s="2">
        <f t="shared" ref="D461:F461" si="43">SUM(D87-D149-D211-D273-D335-D398)</f>
        <v>2</v>
      </c>
      <c r="E461" s="2">
        <f t="shared" si="43"/>
        <v>0</v>
      </c>
      <c r="F461" s="2">
        <f t="shared" si="43"/>
        <v>0</v>
      </c>
      <c r="G461" s="2" t="b">
        <f>IF('Inherent Risk Assessment'!$C$15=$D$441,SUM(D461),IF('Inherent Risk Assessment'!$C$15=$E$441,SUM(D461:E461),IF('Inherent Risk Assessment'!$C$15=$F$441,SUM(D461:F461))))</f>
        <v>0</v>
      </c>
      <c r="J461" s="51" t="str">
        <f t="shared" si="34"/>
        <v>N/A</v>
      </c>
      <c r="K461" s="51" t="str">
        <f t="shared" si="35"/>
        <v>N/A</v>
      </c>
    </row>
    <row r="462" spans="1:11" ht="13.5" hidden="1" thickBot="1" x14ac:dyDescent="0.25">
      <c r="A462" s="36"/>
      <c r="B462" s="36"/>
      <c r="C462" s="34" t="s">
        <v>589</v>
      </c>
      <c r="D462" s="2">
        <f t="shared" ref="D462:F462" si="44">SUM(D88-D150-D212-D274-D336-D399)</f>
        <v>2</v>
      </c>
      <c r="E462" s="2">
        <f t="shared" si="44"/>
        <v>2</v>
      </c>
      <c r="F462" s="2">
        <f t="shared" si="44"/>
        <v>0</v>
      </c>
      <c r="G462" s="2" t="b">
        <f>IF('Inherent Risk Assessment'!$C$15=$D$441,SUM(D462),IF('Inherent Risk Assessment'!$C$15=$E$441,SUM(D462:E462),IF('Inherent Risk Assessment'!$C$15=$F$441,SUM(D462:F462))))</f>
        <v>0</v>
      </c>
      <c r="J462" s="51" t="str">
        <f t="shared" si="34"/>
        <v>N/A</v>
      </c>
      <c r="K462" s="51" t="str">
        <f t="shared" si="35"/>
        <v>N/A</v>
      </c>
    </row>
    <row r="463" spans="1:11" ht="13.5" hidden="1" thickBot="1" x14ac:dyDescent="0.25">
      <c r="A463" s="36"/>
      <c r="B463" s="36"/>
      <c r="C463" s="34" t="s">
        <v>598</v>
      </c>
      <c r="D463" s="2">
        <f t="shared" ref="D463:F463" si="45">SUM(D89-D151-D213-D275-D337-D400)</f>
        <v>2</v>
      </c>
      <c r="E463" s="2">
        <f t="shared" si="45"/>
        <v>0</v>
      </c>
      <c r="F463" s="2">
        <f t="shared" si="45"/>
        <v>2</v>
      </c>
      <c r="G463" s="2" t="b">
        <f>IF('Inherent Risk Assessment'!$C$15=$D$441,SUM(D463),IF('Inherent Risk Assessment'!$C$15=$E$441,SUM(D463:E463),IF('Inherent Risk Assessment'!$C$15=$F$441,SUM(D463:F463))))</f>
        <v>0</v>
      </c>
      <c r="J463" s="51" t="str">
        <f t="shared" si="34"/>
        <v>N/A</v>
      </c>
      <c r="K463" s="51" t="str">
        <f t="shared" si="35"/>
        <v>N/A</v>
      </c>
    </row>
    <row r="464" spans="1:11" ht="13.5" hidden="1" thickBot="1" x14ac:dyDescent="0.25">
      <c r="A464" s="36"/>
      <c r="B464" s="36"/>
      <c r="C464" s="34" t="s">
        <v>607</v>
      </c>
      <c r="D464" s="2">
        <f t="shared" ref="D464:F464" si="46">SUM(D90-D152-D214-D276-D338-D401)</f>
        <v>2</v>
      </c>
      <c r="E464" s="2">
        <f t="shared" si="46"/>
        <v>0</v>
      </c>
      <c r="F464" s="2">
        <f t="shared" si="46"/>
        <v>0</v>
      </c>
      <c r="G464" s="2" t="b">
        <f>IF('Inherent Risk Assessment'!$C$15=$D$441,SUM(D464),IF('Inherent Risk Assessment'!$C$15=$E$441,SUM(D464:E464),IF('Inherent Risk Assessment'!$C$15=$F$441,SUM(D464:F464))))</f>
        <v>0</v>
      </c>
      <c r="J464" s="51" t="str">
        <f t="shared" si="34"/>
        <v>N/A</v>
      </c>
      <c r="K464" s="51" t="str">
        <f t="shared" si="35"/>
        <v>N/A</v>
      </c>
    </row>
    <row r="465" spans="1:11" ht="13.5" hidden="1" thickBot="1" x14ac:dyDescent="0.25">
      <c r="A465" s="36"/>
      <c r="B465" s="36"/>
      <c r="C465" s="34" t="s">
        <v>612</v>
      </c>
      <c r="D465" s="2">
        <f t="shared" ref="D465:F465" si="47">SUM(D91-D153-D215-D277-D339-D402)</f>
        <v>1</v>
      </c>
      <c r="E465" s="2">
        <f t="shared" si="47"/>
        <v>0</v>
      </c>
      <c r="F465" s="2">
        <f t="shared" si="47"/>
        <v>0</v>
      </c>
      <c r="G465" s="2" t="b">
        <f>IF('Inherent Risk Assessment'!$C$15=$D$441,SUM(D465),IF('Inherent Risk Assessment'!$C$15=$E$441,SUM(D465:E465),IF('Inherent Risk Assessment'!$C$15=$F$441,SUM(D465:F465))))</f>
        <v>0</v>
      </c>
      <c r="J465" s="51" t="str">
        <f t="shared" si="34"/>
        <v>N/A</v>
      </c>
      <c r="K465" s="51" t="str">
        <f t="shared" si="35"/>
        <v>N/A</v>
      </c>
    </row>
    <row r="466" spans="1:11" ht="13.5" hidden="1" thickBot="1" x14ac:dyDescent="0.25">
      <c r="A466" s="36"/>
      <c r="B466" s="36"/>
      <c r="C466" s="34" t="s">
        <v>615</v>
      </c>
      <c r="D466" s="2">
        <f t="shared" ref="D466:F466" si="48">SUM(D92-D154-D216-D278-D340-D403)</f>
        <v>1</v>
      </c>
      <c r="E466" s="2">
        <f t="shared" si="48"/>
        <v>0</v>
      </c>
      <c r="F466" s="2">
        <f t="shared" si="48"/>
        <v>0</v>
      </c>
      <c r="G466" s="2" t="b">
        <f>IF('Inherent Risk Assessment'!$C$15=$D$441,SUM(D466),IF('Inherent Risk Assessment'!$C$15=$E$441,SUM(D466:E466),IF('Inherent Risk Assessment'!$C$15=$F$441,SUM(D466:F466))))</f>
        <v>0</v>
      </c>
      <c r="J466" s="51" t="str">
        <f t="shared" si="34"/>
        <v>N/A</v>
      </c>
      <c r="K466" s="51" t="str">
        <f t="shared" si="35"/>
        <v>N/A</v>
      </c>
    </row>
    <row r="467" spans="1:11" ht="13.5" hidden="1" thickBot="1" x14ac:dyDescent="0.25">
      <c r="A467" s="36"/>
      <c r="B467" s="37"/>
      <c r="C467" s="39" t="s">
        <v>618</v>
      </c>
      <c r="D467" s="2">
        <f t="shared" ref="D467:F467" si="49">SUM(D93-D155-D217-D279-D341-D404)</f>
        <v>0</v>
      </c>
      <c r="E467" s="2">
        <f t="shared" si="49"/>
        <v>1</v>
      </c>
      <c r="F467" s="2">
        <f t="shared" si="49"/>
        <v>0</v>
      </c>
      <c r="G467" s="2" t="b">
        <f>IF('Inherent Risk Assessment'!$C$15=$D$441,SUM(D467),IF('Inherent Risk Assessment'!$C$15=$E$441,SUM(D467:E467),IF('Inherent Risk Assessment'!$C$15=$F$441,SUM(D467:F467))))</f>
        <v>0</v>
      </c>
      <c r="J467" s="51" t="str">
        <f t="shared" si="34"/>
        <v>N/A</v>
      </c>
      <c r="K467" s="51" t="str">
        <f t="shared" si="35"/>
        <v>N/A</v>
      </c>
    </row>
    <row r="468" spans="1:11" ht="13.5" hidden="1" thickBot="1" x14ac:dyDescent="0.25">
      <c r="A468" s="36"/>
      <c r="B468" s="35" t="s">
        <v>621</v>
      </c>
      <c r="C468" s="33" t="s">
        <v>622</v>
      </c>
      <c r="D468" s="2">
        <f t="shared" ref="D468:F468" si="50">SUM(D94-D156-D218-D280-D342-D405)</f>
        <v>6</v>
      </c>
      <c r="E468" s="2">
        <f t="shared" si="50"/>
        <v>3</v>
      </c>
      <c r="F468" s="2">
        <f t="shared" si="50"/>
        <v>1</v>
      </c>
      <c r="G468" s="2" t="b">
        <f>IF('Inherent Risk Assessment'!$C$15=$D$441,SUM(D468),IF('Inherent Risk Assessment'!$C$15=$E$441,SUM(D468:E468),IF('Inherent Risk Assessment'!$C$15=$F$441,SUM(D468:F468))))</f>
        <v>0</v>
      </c>
      <c r="J468" s="51" t="str">
        <f t="shared" si="34"/>
        <v>N/A</v>
      </c>
      <c r="K468" s="51" t="str">
        <f t="shared" si="35"/>
        <v>N/A</v>
      </c>
    </row>
    <row r="469" spans="1:11" ht="13.5" hidden="1" thickBot="1" x14ac:dyDescent="0.25">
      <c r="A469" s="36"/>
      <c r="B469" s="36"/>
      <c r="C469" s="34" t="s">
        <v>643</v>
      </c>
      <c r="D469" s="2">
        <f t="shared" ref="D469:F469" si="51">SUM(D95-D157-D219-D281-D343-D406)</f>
        <v>3</v>
      </c>
      <c r="E469" s="2">
        <f t="shared" si="51"/>
        <v>1</v>
      </c>
      <c r="F469" s="2">
        <f t="shared" si="51"/>
        <v>2</v>
      </c>
      <c r="G469" s="2" t="b">
        <f>IF('Inherent Risk Assessment'!$C$15=$D$441,SUM(D469),IF('Inherent Risk Assessment'!$C$15=$E$441,SUM(D469:E469),IF('Inherent Risk Assessment'!$C$15=$F$441,SUM(D469:F469))))</f>
        <v>0</v>
      </c>
      <c r="J469" s="51" t="str">
        <f t="shared" si="34"/>
        <v>N/A</v>
      </c>
      <c r="K469" s="51" t="str">
        <f t="shared" si="35"/>
        <v>N/A</v>
      </c>
    </row>
    <row r="470" spans="1:11" ht="13.5" hidden="1" thickBot="1" x14ac:dyDescent="0.25">
      <c r="A470" s="36"/>
      <c r="B470" s="37"/>
      <c r="C470" s="39" t="s">
        <v>656</v>
      </c>
      <c r="D470" s="2">
        <f t="shared" ref="D470:F470" si="52">SUM(D96-D158-D220-D282-D344-D407)</f>
        <v>1</v>
      </c>
      <c r="E470" s="2">
        <f t="shared" si="52"/>
        <v>0</v>
      </c>
      <c r="F470" s="2">
        <f t="shared" si="52"/>
        <v>0</v>
      </c>
      <c r="G470" s="2" t="b">
        <f>IF('Inherent Risk Assessment'!$C$15=$D$441,SUM(D470),IF('Inherent Risk Assessment'!$C$15=$E$441,SUM(D470:E470),IF('Inherent Risk Assessment'!$C$15=$F$441,SUM(D470:F470))))</f>
        <v>0</v>
      </c>
      <c r="J470" s="51" t="str">
        <f t="shared" si="34"/>
        <v>N/A</v>
      </c>
      <c r="K470" s="51" t="str">
        <f t="shared" si="35"/>
        <v>N/A</v>
      </c>
    </row>
    <row r="471" spans="1:11" ht="13.5" hidden="1" thickBot="1" x14ac:dyDescent="0.25">
      <c r="A471" s="36"/>
      <c r="B471" s="40" t="s">
        <v>659</v>
      </c>
      <c r="C471" s="41" t="s">
        <v>660</v>
      </c>
      <c r="D471" s="2">
        <f t="shared" ref="D471:F471" si="53">SUM(D97-D159-D221-D283-D345-D408)</f>
        <v>5</v>
      </c>
      <c r="E471" s="2">
        <f t="shared" si="53"/>
        <v>2</v>
      </c>
      <c r="F471" s="2">
        <f t="shared" si="53"/>
        <v>4</v>
      </c>
      <c r="G471" s="2" t="b">
        <f>IF('Inherent Risk Assessment'!$C$15=$D$441,SUM(D471),IF('Inherent Risk Assessment'!$C$15=$E$441,SUM(D471:E471),IF('Inherent Risk Assessment'!$C$15=$F$441,SUM(D471:F471))))</f>
        <v>0</v>
      </c>
      <c r="J471" s="51" t="str">
        <f t="shared" si="34"/>
        <v>N/A</v>
      </c>
      <c r="K471" s="51" t="str">
        <f t="shared" si="35"/>
        <v>N/A</v>
      </c>
    </row>
    <row r="472" spans="1:11" ht="13.5" hidden="1" thickBot="1" x14ac:dyDescent="0.25">
      <c r="A472" s="36"/>
      <c r="B472" s="35" t="s">
        <v>683</v>
      </c>
      <c r="C472" s="38" t="s">
        <v>684</v>
      </c>
      <c r="D472" s="2">
        <f t="shared" ref="D472:F472" si="54">SUM(D98-D160-D222-D284-D346-D409)</f>
        <v>3</v>
      </c>
      <c r="E472" s="2">
        <f t="shared" si="54"/>
        <v>2</v>
      </c>
      <c r="F472" s="2">
        <f t="shared" si="54"/>
        <v>2</v>
      </c>
      <c r="G472" s="2" t="b">
        <f>IF('Inherent Risk Assessment'!$C$15=$D$441,SUM(D472),IF('Inherent Risk Assessment'!$C$15=$E$441,SUM(D472:E472),IF('Inherent Risk Assessment'!$C$15=$F$441,SUM(D472:F472))))</f>
        <v>0</v>
      </c>
      <c r="J472" s="51" t="str">
        <f t="shared" si="34"/>
        <v>N/A</v>
      </c>
      <c r="K472" s="51" t="str">
        <f t="shared" si="35"/>
        <v>N/A</v>
      </c>
    </row>
    <row r="473" spans="1:11" ht="13.5" hidden="1" thickBot="1" x14ac:dyDescent="0.25">
      <c r="A473" s="36"/>
      <c r="B473" s="37"/>
      <c r="C473" s="39" t="s">
        <v>699</v>
      </c>
      <c r="D473" s="2">
        <f t="shared" ref="D473:F473" si="55">SUM(D99-D161-D223-D285-D347-D410)</f>
        <v>2</v>
      </c>
      <c r="E473" s="2">
        <f t="shared" si="55"/>
        <v>2</v>
      </c>
      <c r="F473" s="2">
        <f t="shared" si="55"/>
        <v>0</v>
      </c>
      <c r="G473" s="2" t="b">
        <f>IF('Inherent Risk Assessment'!$C$15=$D$441,SUM(D473),IF('Inherent Risk Assessment'!$C$15=$E$441,SUM(D473:E473),IF('Inherent Risk Assessment'!$C$15=$F$441,SUM(D473:F473))))</f>
        <v>0</v>
      </c>
      <c r="J473" s="51" t="str">
        <f t="shared" si="34"/>
        <v>N/A</v>
      </c>
      <c r="K473" s="51" t="str">
        <f t="shared" si="35"/>
        <v>N/A</v>
      </c>
    </row>
    <row r="474" spans="1:11" ht="13.5" hidden="1" thickBot="1" x14ac:dyDescent="0.25">
      <c r="A474" s="36"/>
      <c r="B474" s="35" t="s">
        <v>708</v>
      </c>
      <c r="C474" s="33" t="s">
        <v>709</v>
      </c>
      <c r="D474" s="2">
        <f t="shared" ref="D474:F474" si="56">SUM(D100-D162-D224-D286-D348-D411)</f>
        <v>2</v>
      </c>
      <c r="E474" s="2">
        <f t="shared" si="56"/>
        <v>1</v>
      </c>
      <c r="F474" s="2">
        <f t="shared" si="56"/>
        <v>3</v>
      </c>
      <c r="G474" s="2" t="b">
        <f>IF('Inherent Risk Assessment'!$C$15=$D$441,SUM(D474),IF('Inherent Risk Assessment'!$C$15=$E$441,SUM(D474:E474),IF('Inherent Risk Assessment'!$C$15=$F$441,SUM(D474:F474))))</f>
        <v>0</v>
      </c>
      <c r="J474" s="51" t="str">
        <f t="shared" si="34"/>
        <v>N/A</v>
      </c>
      <c r="K474" s="51" t="str">
        <f t="shared" si="35"/>
        <v>N/A</v>
      </c>
    </row>
    <row r="475" spans="1:11" ht="13.5" hidden="1" thickBot="1" x14ac:dyDescent="0.25">
      <c r="A475" s="36"/>
      <c r="B475" s="36"/>
      <c r="C475" s="34" t="s">
        <v>722</v>
      </c>
      <c r="D475" s="2">
        <f t="shared" ref="D475:F475" si="57">SUM(D101-D163-D225-D287-D349-D412)</f>
        <v>1</v>
      </c>
      <c r="E475" s="2">
        <f t="shared" si="57"/>
        <v>0</v>
      </c>
      <c r="F475" s="2">
        <f t="shared" si="57"/>
        <v>0</v>
      </c>
      <c r="G475" s="2" t="b">
        <f>IF('Inherent Risk Assessment'!$C$15=$D$441,SUM(D475),IF('Inherent Risk Assessment'!$C$15=$E$441,SUM(D475:E475),IF('Inherent Risk Assessment'!$C$15=$F$441,SUM(D475:F475))))</f>
        <v>0</v>
      </c>
      <c r="J475" s="51" t="str">
        <f t="shared" si="34"/>
        <v>N/A</v>
      </c>
      <c r="K475" s="51" t="str">
        <f t="shared" si="35"/>
        <v>N/A</v>
      </c>
    </row>
    <row r="476" spans="1:11" ht="13.5" hidden="1" thickBot="1" x14ac:dyDescent="0.25">
      <c r="A476" s="37"/>
      <c r="B476" s="37"/>
      <c r="C476" s="39" t="s">
        <v>725</v>
      </c>
      <c r="D476" s="2">
        <f t="shared" ref="D476:F476" si="58">SUM(D102-D164-D226-D288-D350-D413)</f>
        <v>0</v>
      </c>
      <c r="E476" s="2">
        <f t="shared" si="58"/>
        <v>2</v>
      </c>
      <c r="F476" s="2">
        <f t="shared" si="58"/>
        <v>0</v>
      </c>
      <c r="G476" s="2" t="b">
        <f>IF('Inherent Risk Assessment'!$C$15=$D$441,SUM(D476),IF('Inherent Risk Assessment'!$C$15=$E$441,SUM(D476:E476),IF('Inherent Risk Assessment'!$C$15=$F$441,SUM(D476:F476))))</f>
        <v>0</v>
      </c>
      <c r="J476" s="51" t="str">
        <f t="shared" si="34"/>
        <v>N/A</v>
      </c>
      <c r="K476" s="51" t="str">
        <f t="shared" si="35"/>
        <v>N/A</v>
      </c>
    </row>
    <row r="477" spans="1:11" ht="13.5" hidden="1" thickBot="1" x14ac:dyDescent="0.25">
      <c r="A477" s="42" t="s">
        <v>730</v>
      </c>
      <c r="B477" s="43" t="s">
        <v>731</v>
      </c>
      <c r="C477" s="33" t="s">
        <v>732</v>
      </c>
      <c r="D477" s="2">
        <f t="shared" ref="D477:F477" si="59">SUM(D103-D165-D227-D289-D351-D414)</f>
        <v>2</v>
      </c>
      <c r="E477" s="2">
        <f t="shared" si="59"/>
        <v>1</v>
      </c>
      <c r="F477" s="2">
        <f t="shared" si="59"/>
        <v>0</v>
      </c>
      <c r="G477" s="2" t="b">
        <f>IF('Inherent Risk Assessment'!$C$15=$D$441,SUM(D477),IF('Inherent Risk Assessment'!$C$15=$E$441,SUM(D477:E477),IF('Inherent Risk Assessment'!$C$15=$F$441,SUM(D477:F477))))</f>
        <v>0</v>
      </c>
      <c r="J477" s="51" t="str">
        <f t="shared" si="34"/>
        <v>N/A</v>
      </c>
      <c r="K477" s="51" t="str">
        <f t="shared" si="35"/>
        <v>N/A</v>
      </c>
    </row>
    <row r="478" spans="1:11" ht="13.5" hidden="1" thickBot="1" x14ac:dyDescent="0.25">
      <c r="A478" s="36"/>
      <c r="B478" s="37"/>
      <c r="C478" s="39" t="s">
        <v>739</v>
      </c>
      <c r="D478" s="2">
        <f t="shared" ref="D478:F478" si="60">SUM(D104-D166-D228-D290-D352-D415)</f>
        <v>2</v>
      </c>
      <c r="E478" s="2">
        <f t="shared" si="60"/>
        <v>2</v>
      </c>
      <c r="F478" s="2">
        <f t="shared" si="60"/>
        <v>2</v>
      </c>
      <c r="G478" s="2" t="b">
        <f>IF('Inherent Risk Assessment'!$C$15=$D$441,SUM(D478),IF('Inherent Risk Assessment'!$C$15=$E$441,SUM(D478:E478),IF('Inherent Risk Assessment'!$C$15=$F$441,SUM(D478:F478))))</f>
        <v>0</v>
      </c>
      <c r="J478" s="51" t="str">
        <f t="shared" si="34"/>
        <v>N/A</v>
      </c>
      <c r="K478" s="51" t="str">
        <f t="shared" si="35"/>
        <v>N/A</v>
      </c>
    </row>
    <row r="479" spans="1:11" ht="13.5" hidden="1" thickBot="1" x14ac:dyDescent="0.25">
      <c r="A479" s="36"/>
      <c r="B479" s="35" t="s">
        <v>752</v>
      </c>
      <c r="C479" s="33" t="s">
        <v>753</v>
      </c>
      <c r="D479" s="2">
        <f t="shared" ref="D479:F479" si="61">SUM(D105-D167-D229-D291-D353-D416)</f>
        <v>8</v>
      </c>
      <c r="E479" s="2">
        <f t="shared" si="61"/>
        <v>1</v>
      </c>
      <c r="F479" s="2">
        <f t="shared" si="61"/>
        <v>0</v>
      </c>
      <c r="G479" s="2" t="b">
        <f>IF('Inherent Risk Assessment'!$C$15=$D$441,SUM(D479),IF('Inherent Risk Assessment'!$C$15=$E$441,SUM(D479:E479),IF('Inherent Risk Assessment'!$C$15=$F$441,SUM(D479:F479))))</f>
        <v>0</v>
      </c>
      <c r="J479" s="51" t="str">
        <f t="shared" si="34"/>
        <v>N/A</v>
      </c>
      <c r="K479" s="51" t="str">
        <f t="shared" si="35"/>
        <v>N/A</v>
      </c>
    </row>
    <row r="480" spans="1:11" ht="13.5" hidden="1" thickBot="1" x14ac:dyDescent="0.25">
      <c r="A480" s="36"/>
      <c r="B480" s="36"/>
      <c r="C480" s="34" t="s">
        <v>772</v>
      </c>
      <c r="D480" s="2">
        <f t="shared" ref="D480:F480" si="62">SUM(D106-D168-D230-D292-D354-D417)</f>
        <v>2</v>
      </c>
      <c r="E480" s="2">
        <f t="shared" si="62"/>
        <v>3</v>
      </c>
      <c r="F480" s="2">
        <f t="shared" si="62"/>
        <v>4</v>
      </c>
      <c r="G480" s="2" t="b">
        <f>IF('Inherent Risk Assessment'!$C$15=$D$441,SUM(D480),IF('Inherent Risk Assessment'!$C$15=$E$441,SUM(D480:E480),IF('Inherent Risk Assessment'!$C$15=$F$441,SUM(D480:F480))))</f>
        <v>0</v>
      </c>
      <c r="J480" s="51" t="str">
        <f t="shared" si="34"/>
        <v>N/A</v>
      </c>
      <c r="K480" s="51" t="str">
        <f t="shared" si="35"/>
        <v>N/A</v>
      </c>
    </row>
    <row r="481" spans="1:11" ht="13.5" hidden="1" thickBot="1" x14ac:dyDescent="0.25">
      <c r="A481" s="36"/>
      <c r="B481" s="37"/>
      <c r="C481" s="39" t="s">
        <v>785</v>
      </c>
      <c r="D481" s="2">
        <f t="shared" ref="D481:F481" si="63">SUM(D107-D169-D231-D293-D355-D418)</f>
        <v>2</v>
      </c>
      <c r="E481" s="2">
        <f t="shared" si="63"/>
        <v>1</v>
      </c>
      <c r="F481" s="2">
        <f t="shared" si="63"/>
        <v>1</v>
      </c>
      <c r="G481" s="2" t="b">
        <f>IF('Inherent Risk Assessment'!$C$15=$D$441,SUM(D481),IF('Inherent Risk Assessment'!$C$15=$E$441,SUM(D481:E481),IF('Inherent Risk Assessment'!$C$15=$F$441,SUM(D481:F481))))</f>
        <v>0</v>
      </c>
      <c r="J481" s="51" t="str">
        <f t="shared" si="34"/>
        <v>N/A</v>
      </c>
      <c r="K481" s="51" t="str">
        <f t="shared" si="35"/>
        <v>N/A</v>
      </c>
    </row>
    <row r="482" spans="1:11" ht="13.5" hidden="1" thickBot="1" x14ac:dyDescent="0.25">
      <c r="A482" s="36"/>
      <c r="B482" s="35" t="s">
        <v>800</v>
      </c>
      <c r="C482" s="33" t="s">
        <v>801</v>
      </c>
      <c r="D482" s="2">
        <f t="shared" ref="D482:F482" si="64">SUM(D108-D170-D232-D294-D356-D419)</f>
        <v>4</v>
      </c>
      <c r="E482" s="2">
        <f t="shared" si="64"/>
        <v>3</v>
      </c>
      <c r="F482" s="2">
        <f t="shared" si="64"/>
        <v>0</v>
      </c>
      <c r="G482" s="2" t="b">
        <f>IF('Inherent Risk Assessment'!$C$15=$D$441,SUM(D482),IF('Inherent Risk Assessment'!$C$15=$E$441,SUM(D482:E482),IF('Inherent Risk Assessment'!$C$15=$F$441,SUM(D482:F482))))</f>
        <v>0</v>
      </c>
      <c r="J482" s="51" t="str">
        <f t="shared" si="34"/>
        <v>N/A</v>
      </c>
      <c r="K482" s="51" t="str">
        <f t="shared" si="35"/>
        <v>N/A</v>
      </c>
    </row>
    <row r="483" spans="1:11" ht="13.5" hidden="1" thickBot="1" x14ac:dyDescent="0.25">
      <c r="A483" s="36"/>
      <c r="B483" s="37"/>
      <c r="C483" s="39" t="s">
        <v>816</v>
      </c>
      <c r="D483" s="2">
        <f t="shared" ref="D483:F483" si="65">SUM(D109-D171-D233-D295-D357-D420)</f>
        <v>4</v>
      </c>
      <c r="E483" s="2">
        <f t="shared" si="65"/>
        <v>3</v>
      </c>
      <c r="F483" s="2">
        <f t="shared" si="65"/>
        <v>6</v>
      </c>
      <c r="G483" s="2" t="b">
        <f>IF('Inherent Risk Assessment'!$C$15=$D$441,SUM(D483),IF('Inherent Risk Assessment'!$C$15=$E$441,SUM(D483:E483),IF('Inherent Risk Assessment'!$C$15=$F$441,SUM(D483:F483))))</f>
        <v>0</v>
      </c>
      <c r="J483" s="51" t="str">
        <f t="shared" si="34"/>
        <v>N/A</v>
      </c>
      <c r="K483" s="51" t="str">
        <f t="shared" si="35"/>
        <v>N/A</v>
      </c>
    </row>
    <row r="484" spans="1:11" ht="13.5" hidden="1" thickBot="1" x14ac:dyDescent="0.25">
      <c r="A484" s="36"/>
      <c r="B484" s="35" t="s">
        <v>843</v>
      </c>
      <c r="C484" s="33" t="s">
        <v>844</v>
      </c>
      <c r="D484" s="2">
        <f t="shared" ref="D484:F484" si="66">SUM(D110-D172-D234-D296-D358-D421)</f>
        <v>1</v>
      </c>
      <c r="E484" s="2">
        <f t="shared" si="66"/>
        <v>3</v>
      </c>
      <c r="F484" s="2">
        <f t="shared" si="66"/>
        <v>5</v>
      </c>
      <c r="G484" s="2" t="b">
        <f>IF('Inherent Risk Assessment'!$C$15=$D$441,SUM(D484),IF('Inherent Risk Assessment'!$C$15=$E$441,SUM(D484:E484),IF('Inherent Risk Assessment'!$C$15=$F$441,SUM(D484:F484))))</f>
        <v>0</v>
      </c>
      <c r="J484" s="51" t="str">
        <f t="shared" si="34"/>
        <v>N/A</v>
      </c>
      <c r="K484" s="51" t="str">
        <f t="shared" si="35"/>
        <v>N/A</v>
      </c>
    </row>
    <row r="485" spans="1:11" ht="13.5" hidden="1" thickBot="1" x14ac:dyDescent="0.25">
      <c r="A485" s="42" t="s">
        <v>863</v>
      </c>
      <c r="B485" s="35" t="s">
        <v>864</v>
      </c>
      <c r="C485" s="33" t="s">
        <v>865</v>
      </c>
      <c r="D485" s="2">
        <f t="shared" ref="D485:F485" si="67">SUM(D111-D173-D235-D297-D359-D422)</f>
        <v>4</v>
      </c>
      <c r="E485" s="2">
        <f t="shared" si="67"/>
        <v>5</v>
      </c>
      <c r="F485" s="2">
        <f t="shared" si="67"/>
        <v>3</v>
      </c>
      <c r="G485" s="2" t="b">
        <f>IF('Inherent Risk Assessment'!$C$15=$D$441,SUM(D485),IF('Inherent Risk Assessment'!$C$15=$E$441,SUM(D485:E485),IF('Inherent Risk Assessment'!$C$15=$F$441,SUM(D485:F485))))</f>
        <v>0</v>
      </c>
      <c r="J485" s="51" t="str">
        <f t="shared" si="34"/>
        <v>N/A</v>
      </c>
      <c r="K485" s="51" t="str">
        <f t="shared" si="35"/>
        <v>N/A</v>
      </c>
    </row>
    <row r="486" spans="1:11" ht="13.5" hidden="1" thickBot="1" x14ac:dyDescent="0.25">
      <c r="A486" s="36"/>
      <c r="B486" s="36"/>
      <c r="C486" s="34" t="s">
        <v>890</v>
      </c>
      <c r="D486" s="2">
        <f t="shared" ref="D486:F486" si="68">SUM(D112-D174-D236-D298-D360-D423)</f>
        <v>3</v>
      </c>
      <c r="E486" s="2">
        <f t="shared" si="68"/>
        <v>4</v>
      </c>
      <c r="F486" s="2">
        <f t="shared" si="68"/>
        <v>6</v>
      </c>
      <c r="G486" s="2" t="b">
        <f>IF('Inherent Risk Assessment'!$C$15=$D$441,SUM(D486),IF('Inherent Risk Assessment'!$C$15=$E$441,SUM(D486:E486),IF('Inherent Risk Assessment'!$C$15=$F$441,SUM(D486:F486))))</f>
        <v>0</v>
      </c>
      <c r="J486" s="51" t="str">
        <f t="shared" si="34"/>
        <v>N/A</v>
      </c>
      <c r="K486" s="51" t="str">
        <f t="shared" si="35"/>
        <v>N/A</v>
      </c>
    </row>
    <row r="487" spans="1:11" ht="13.5" hidden="1" thickBot="1" x14ac:dyDescent="0.25">
      <c r="A487" s="36"/>
      <c r="B487" s="37"/>
      <c r="C487" s="39" t="s">
        <v>917</v>
      </c>
      <c r="D487" s="2">
        <f t="shared" ref="D487:F487" si="69">SUM(D113-D175-D237-D299-D361-D424)</f>
        <v>1</v>
      </c>
      <c r="E487" s="2">
        <f t="shared" si="69"/>
        <v>1</v>
      </c>
      <c r="F487" s="2">
        <f t="shared" si="69"/>
        <v>0</v>
      </c>
      <c r="G487" s="2" t="b">
        <f>IF('Inherent Risk Assessment'!$C$15=$D$441,SUM(D487),IF('Inherent Risk Assessment'!$C$15=$E$441,SUM(D487:E487),IF('Inherent Risk Assessment'!$C$15=$F$441,SUM(D487:F487))))</f>
        <v>0</v>
      </c>
      <c r="J487" s="51" t="str">
        <f t="shared" si="34"/>
        <v>N/A</v>
      </c>
      <c r="K487" s="51" t="str">
        <f t="shared" si="35"/>
        <v>N/A</v>
      </c>
    </row>
    <row r="488" spans="1:11" ht="13.5" hidden="1" thickBot="1" x14ac:dyDescent="0.25">
      <c r="A488" s="36"/>
      <c r="B488" s="35" t="s">
        <v>922</v>
      </c>
      <c r="C488" s="33" t="s">
        <v>923</v>
      </c>
      <c r="D488" s="2">
        <f t="shared" ref="D488:F488" si="70">SUM(D114-D176-D238-D300-D362-D425)</f>
        <v>2</v>
      </c>
      <c r="E488" s="2">
        <f t="shared" si="70"/>
        <v>0</v>
      </c>
      <c r="F488" s="2">
        <f t="shared" si="70"/>
        <v>0</v>
      </c>
      <c r="G488" s="2" t="b">
        <f>IF('Inherent Risk Assessment'!$C$15=$D$441,SUM(D488),IF('Inherent Risk Assessment'!$C$15=$E$441,SUM(D488:E488),IF('Inherent Risk Assessment'!$C$15=$F$441,SUM(D488:F488))))</f>
        <v>0</v>
      </c>
      <c r="J488" s="51" t="str">
        <f t="shared" si="34"/>
        <v>N/A</v>
      </c>
      <c r="K488" s="51" t="str">
        <f t="shared" si="35"/>
        <v>N/A</v>
      </c>
    </row>
    <row r="489" spans="1:11" ht="13.5" hidden="1" thickBot="1" x14ac:dyDescent="0.25">
      <c r="A489" s="36"/>
      <c r="B489" s="36"/>
      <c r="C489" s="34" t="s">
        <v>928</v>
      </c>
      <c r="D489" s="2">
        <f t="shared" ref="D489:F489" si="71">SUM(D115-D177-D239-D301-D363-D426)</f>
        <v>3</v>
      </c>
      <c r="E489" s="2">
        <f t="shared" si="71"/>
        <v>2</v>
      </c>
      <c r="F489" s="2">
        <f t="shared" si="71"/>
        <v>0</v>
      </c>
      <c r="G489" s="2" t="b">
        <f>IF('Inherent Risk Assessment'!$C$15=$D$441,SUM(D489),IF('Inherent Risk Assessment'!$C$15=$E$441,SUM(D489:E489),IF('Inherent Risk Assessment'!$C$15=$F$441,SUM(D489:F489))))</f>
        <v>0</v>
      </c>
      <c r="J489" s="51" t="str">
        <f t="shared" si="34"/>
        <v>N/A</v>
      </c>
      <c r="K489" s="51" t="str">
        <f t="shared" si="35"/>
        <v>N/A</v>
      </c>
    </row>
    <row r="490" spans="1:11" ht="13.5" hidden="1" thickBot="1" x14ac:dyDescent="0.25">
      <c r="A490" s="36"/>
      <c r="B490" s="37"/>
      <c r="C490" s="39" t="s">
        <v>939</v>
      </c>
      <c r="D490" s="2">
        <f t="shared" ref="D490:F490" si="72">SUM(D116-D178-D240-D302-D364-D427)</f>
        <v>0</v>
      </c>
      <c r="E490" s="2">
        <f t="shared" si="72"/>
        <v>0</v>
      </c>
      <c r="F490" s="2">
        <f t="shared" si="72"/>
        <v>3</v>
      </c>
      <c r="G490" s="2" t="b">
        <f>IF('Inherent Risk Assessment'!$C$15=$D$441,SUM(D490),IF('Inherent Risk Assessment'!$C$15=$E$441,SUM(D490:E490),IF('Inherent Risk Assessment'!$C$15=$F$441,SUM(D490:F490))))</f>
        <v>0</v>
      </c>
      <c r="J490" s="51" t="str">
        <f t="shared" si="34"/>
        <v>N/A</v>
      </c>
      <c r="K490" s="51" t="str">
        <f t="shared" si="35"/>
        <v>N/A</v>
      </c>
    </row>
    <row r="491" spans="1:11" ht="13.5" hidden="1" thickBot="1" x14ac:dyDescent="0.25">
      <c r="A491" s="36"/>
      <c r="B491" s="35" t="s">
        <v>946</v>
      </c>
      <c r="C491" s="33" t="s">
        <v>947</v>
      </c>
      <c r="D491" s="2">
        <f t="shared" ref="D491:F491" si="73">SUM(D117-D179-D241-D303-D365-D428)</f>
        <v>4</v>
      </c>
      <c r="E491" s="2">
        <f t="shared" si="73"/>
        <v>3</v>
      </c>
      <c r="F491" s="2">
        <f t="shared" si="73"/>
        <v>0</v>
      </c>
      <c r="G491" s="2" t="b">
        <f>IF('Inherent Risk Assessment'!$C$15=$D$441,SUM(D491),IF('Inherent Risk Assessment'!$C$15=$E$441,SUM(D491:E491),IF('Inherent Risk Assessment'!$C$15=$F$441,SUM(D491:F491))))</f>
        <v>0</v>
      </c>
      <c r="J491" s="51" t="str">
        <f t="shared" si="34"/>
        <v>N/A</v>
      </c>
      <c r="K491" s="51" t="str">
        <f t="shared" si="35"/>
        <v>N/A</v>
      </c>
    </row>
    <row r="492" spans="1:11" ht="13.5" hidden="1" thickBot="1" x14ac:dyDescent="0.25">
      <c r="A492" s="37"/>
      <c r="B492" s="37"/>
      <c r="C492" s="39" t="s">
        <v>962</v>
      </c>
      <c r="D492" s="2">
        <f t="shared" ref="D492:F492" si="74">SUM(D118-D180-D242-D304-D366-D429)</f>
        <v>4</v>
      </c>
      <c r="E492" s="2">
        <f t="shared" si="74"/>
        <v>1</v>
      </c>
      <c r="F492" s="2">
        <f t="shared" si="74"/>
        <v>2</v>
      </c>
      <c r="G492" s="2" t="b">
        <f>IF('Inherent Risk Assessment'!$C$15=$D$441,SUM(D492),IF('Inherent Risk Assessment'!$C$15=$E$441,SUM(D492:E492),IF('Inherent Risk Assessment'!$C$15=$F$441,SUM(D492:F492))))</f>
        <v>0</v>
      </c>
      <c r="J492" s="51" t="str">
        <f t="shared" si="34"/>
        <v>N/A</v>
      </c>
      <c r="K492" s="51" t="str">
        <f t="shared" si="35"/>
        <v>N/A</v>
      </c>
    </row>
    <row r="493" spans="1:11" ht="13.5" hidden="1" thickBot="1" x14ac:dyDescent="0.25">
      <c r="A493" s="42" t="s">
        <v>977</v>
      </c>
      <c r="B493" s="40" t="s">
        <v>978</v>
      </c>
      <c r="C493" s="41" t="s">
        <v>979</v>
      </c>
      <c r="D493" s="2">
        <f t="shared" ref="D493:F493" si="75">SUM(D119-D181-D243-D305-D367-D430)</f>
        <v>2</v>
      </c>
      <c r="E493" s="2">
        <f t="shared" si="75"/>
        <v>3</v>
      </c>
      <c r="F493" s="2">
        <f t="shared" si="75"/>
        <v>4</v>
      </c>
      <c r="G493" s="2" t="b">
        <f>IF('Inherent Risk Assessment'!$C$15=$D$441,SUM(D493),IF('Inherent Risk Assessment'!$C$15=$E$441,SUM(D493:E493),IF('Inherent Risk Assessment'!$C$15=$F$441,SUM(D493:F493))))</f>
        <v>0</v>
      </c>
      <c r="J493" s="51" t="str">
        <f t="shared" si="34"/>
        <v>N/A</v>
      </c>
      <c r="K493" s="51" t="str">
        <f t="shared" si="35"/>
        <v>N/A</v>
      </c>
    </row>
    <row r="494" spans="1:11" ht="13.5" hidden="1" thickBot="1" x14ac:dyDescent="0.25">
      <c r="A494" s="36"/>
      <c r="B494" s="35" t="s">
        <v>998</v>
      </c>
      <c r="C494" s="33" t="s">
        <v>999</v>
      </c>
      <c r="D494" s="2">
        <f t="shared" ref="D494:F494" si="76">SUM(D120-D182-D244-D306-D368-D431)</f>
        <v>1</v>
      </c>
      <c r="E494" s="2">
        <f t="shared" si="76"/>
        <v>1</v>
      </c>
      <c r="F494" s="2">
        <f t="shared" si="76"/>
        <v>0</v>
      </c>
      <c r="G494" s="2" t="b">
        <f>IF('Inherent Risk Assessment'!$C$15=$D$441,SUM(D494),IF('Inherent Risk Assessment'!$C$15=$E$441,SUM(D494:E494),IF('Inherent Risk Assessment'!$C$15=$F$441,SUM(D494:F494))))</f>
        <v>0</v>
      </c>
      <c r="J494" s="51" t="str">
        <f t="shared" si="34"/>
        <v>N/A</v>
      </c>
      <c r="K494" s="51" t="str">
        <f t="shared" si="35"/>
        <v>N/A</v>
      </c>
    </row>
    <row r="495" spans="1:11" ht="13.5" hidden="1" thickBot="1" x14ac:dyDescent="0.25">
      <c r="A495" s="37"/>
      <c r="B495" s="37"/>
      <c r="C495" s="39" t="s">
        <v>1004</v>
      </c>
      <c r="D495" s="2">
        <f t="shared" ref="D495:F495" si="77">SUM(D121-D183-D245-D307-D369-D432)</f>
        <v>2</v>
      </c>
      <c r="E495" s="2">
        <f t="shared" si="77"/>
        <v>2</v>
      </c>
      <c r="F495" s="2">
        <f t="shared" si="77"/>
        <v>3</v>
      </c>
      <c r="G495" s="2" t="b">
        <f>IF('Inherent Risk Assessment'!$C$15=$D$441,SUM(D495),IF('Inherent Risk Assessment'!$C$15=$E$441,SUM(D495:E495),IF('Inherent Risk Assessment'!$C$15=$F$441,SUM(D495:F495))))</f>
        <v>0</v>
      </c>
      <c r="J495" s="51" t="str">
        <f t="shared" si="34"/>
        <v>N/A</v>
      </c>
      <c r="K495" s="51" t="str">
        <f t="shared" si="35"/>
        <v>N/A</v>
      </c>
    </row>
    <row r="496" spans="1:11" ht="13.5" hidden="1" thickBot="1" x14ac:dyDescent="0.25">
      <c r="A496" s="42" t="s">
        <v>1019</v>
      </c>
      <c r="B496" s="40" t="s">
        <v>1020</v>
      </c>
      <c r="C496" s="41" t="s">
        <v>1020</v>
      </c>
      <c r="D496" s="2">
        <f t="shared" ref="D496:F496" si="78">SUM(D122-D184-D246-D308-D370-D433)</f>
        <v>5</v>
      </c>
      <c r="E496" s="2">
        <f t="shared" si="78"/>
        <v>4</v>
      </c>
      <c r="F496" s="2">
        <f t="shared" si="78"/>
        <v>2</v>
      </c>
      <c r="G496" s="2" t="b">
        <f>IF('Inherent Risk Assessment'!$C$15=$D$441,SUM(D496),IF('Inherent Risk Assessment'!$C$15=$E$441,SUM(D496:E496),IF('Inherent Risk Assessment'!$C$15=$F$441,SUM(D496:F496))))</f>
        <v>0</v>
      </c>
      <c r="J496" s="51" t="str">
        <f t="shared" si="34"/>
        <v>N/A</v>
      </c>
      <c r="K496" s="51" t="str">
        <f t="shared" si="35"/>
        <v>N/A</v>
      </c>
    </row>
    <row r="497" spans="1:11" ht="13.5" hidden="1" thickBot="1" x14ac:dyDescent="0.25">
      <c r="A497" s="36"/>
      <c r="B497" s="35" t="s">
        <v>1043</v>
      </c>
      <c r="C497" s="33" t="s">
        <v>1044</v>
      </c>
      <c r="D497" s="2">
        <f t="shared" ref="D497:F497" si="79">SUM(D123-D185-D247-D309-D371-D434)</f>
        <v>5</v>
      </c>
      <c r="E497" s="2">
        <f t="shared" si="79"/>
        <v>1</v>
      </c>
      <c r="F497" s="2">
        <f t="shared" si="79"/>
        <v>1</v>
      </c>
      <c r="G497" s="2" t="b">
        <f>IF('Inherent Risk Assessment'!$C$15=$D$441,SUM(D497),IF('Inherent Risk Assessment'!$C$15=$E$441,SUM(D497:E497),IF('Inherent Risk Assessment'!$C$15=$F$441,SUM(D497:F497))))</f>
        <v>0</v>
      </c>
      <c r="J497" s="51" t="str">
        <f t="shared" si="34"/>
        <v>N/A</v>
      </c>
      <c r="K497" s="51" t="str">
        <f t="shared" si="35"/>
        <v>N/A</v>
      </c>
    </row>
    <row r="498" spans="1:11" ht="13.5" hidden="1" thickBot="1" x14ac:dyDescent="0.25">
      <c r="A498" s="36"/>
      <c r="B498" s="37"/>
      <c r="C498" s="39" t="s">
        <v>1059</v>
      </c>
      <c r="D498" s="2">
        <f t="shared" ref="D498:F498" si="80">SUM(D124-D186-D248-D310-D372-D435)</f>
        <v>2</v>
      </c>
      <c r="E498" s="2">
        <f t="shared" si="80"/>
        <v>0</v>
      </c>
      <c r="F498" s="2">
        <f t="shared" si="80"/>
        <v>0</v>
      </c>
      <c r="G498" s="2" t="b">
        <f>IF('Inherent Risk Assessment'!$C$15=$D$441,SUM(D498),IF('Inherent Risk Assessment'!$C$15=$E$441,SUM(D498:E498),IF('Inherent Risk Assessment'!$C$15=$F$441,SUM(D498:F498))))</f>
        <v>0</v>
      </c>
      <c r="J498" s="51" t="str">
        <f t="shared" si="34"/>
        <v>N/A</v>
      </c>
      <c r="K498" s="51" t="str">
        <f t="shared" si="35"/>
        <v>N/A</v>
      </c>
    </row>
    <row r="499" spans="1:11" ht="13.5" hidden="1" thickBot="1" x14ac:dyDescent="0.25">
      <c r="A499" s="37"/>
      <c r="B499" s="40" t="s">
        <v>1064</v>
      </c>
      <c r="C499" s="41" t="s">
        <v>1065</v>
      </c>
      <c r="D499" s="2">
        <f t="shared" ref="D499:F499" si="81">SUM(D125-D187-D249-D311-D373-D436)</f>
        <v>3</v>
      </c>
      <c r="E499" s="2">
        <f t="shared" si="81"/>
        <v>2</v>
      </c>
      <c r="F499" s="2">
        <f t="shared" si="81"/>
        <v>2</v>
      </c>
      <c r="G499" s="2" t="b">
        <f>IF('Inherent Risk Assessment'!$C$15=$D$441,SUM(D499),IF('Inherent Risk Assessment'!$C$15=$E$441,SUM(D499:E499),IF('Inherent Risk Assessment'!$C$15=$F$441,SUM(D499:F499))))</f>
        <v>0</v>
      </c>
      <c r="J499" s="51" t="str">
        <f t="shared" si="34"/>
        <v>N/A</v>
      </c>
      <c r="K499" s="51" t="str">
        <f t="shared" si="35"/>
        <v>N/A</v>
      </c>
    </row>
    <row r="500" spans="1:11" ht="13.5" hidden="1" thickBot="1" x14ac:dyDescent="0.25">
      <c r="A500" s="2" t="s">
        <v>1099</v>
      </c>
      <c r="D500" s="2">
        <f>SUM(D442:D499)</f>
        <v>166</v>
      </c>
      <c r="E500" s="2">
        <f>SUM(E442:E499)</f>
        <v>104</v>
      </c>
      <c r="F500" s="2">
        <f>SUM(F442:F499)</f>
        <v>96</v>
      </c>
      <c r="G500" s="2">
        <f t="shared" ref="G500" si="82">SUM(G442:G499)</f>
        <v>0</v>
      </c>
      <c r="J500" s="51" t="str">
        <f t="shared" si="34"/>
        <v>N/A</v>
      </c>
      <c r="K500" s="51" t="str">
        <f t="shared" si="35"/>
        <v>N/A</v>
      </c>
    </row>
    <row r="501" spans="1:11" ht="13.5" thickBot="1" x14ac:dyDescent="0.25">
      <c r="J501" s="51" t="str">
        <f t="shared" si="34"/>
        <v>N/A</v>
      </c>
      <c r="K501" s="51" t="str">
        <f t="shared" si="35"/>
        <v>N/A</v>
      </c>
    </row>
    <row r="502" spans="1:11" x14ac:dyDescent="0.2">
      <c r="J502" s="51" t="str">
        <f t="shared" si="34"/>
        <v>N/A</v>
      </c>
      <c r="K502" s="51" t="str">
        <f t="shared" si="35"/>
        <v>N/A</v>
      </c>
    </row>
  </sheetData>
  <sheetProtection algorithmName="SHA-512" hashValue="9FjV0SOzZ4M2Otwm2OchIQo087p7zsM67jMZXbHnUM1eQ7PEycr4jMrVJ8LhJmJXsQtzaKbeFS60ZeJyNvxnbQ==" saltValue="Nx3wJ/d9wqxg4tOvfM3gpw==" spinCount="100000" sheet="1" objects="1" scenarios="1" selectLockedCells="1"/>
  <mergeCells count="56">
    <mergeCell ref="A1:K1"/>
    <mergeCell ref="B40:B47"/>
    <mergeCell ref="A5:A15"/>
    <mergeCell ref="A16:A19"/>
    <mergeCell ref="A20:A39"/>
    <mergeCell ref="A40:A47"/>
    <mergeCell ref="B5:B15"/>
    <mergeCell ref="B16:B19"/>
    <mergeCell ref="B20:B39"/>
    <mergeCell ref="C5:C7"/>
    <mergeCell ref="D5:D7"/>
    <mergeCell ref="D8:D9"/>
    <mergeCell ref="C8:C9"/>
    <mergeCell ref="C10:C11"/>
    <mergeCell ref="D10:D11"/>
    <mergeCell ref="C12:C13"/>
    <mergeCell ref="A59:A62"/>
    <mergeCell ref="B59:B62"/>
    <mergeCell ref="C60:C61"/>
    <mergeCell ref="D60:D61"/>
    <mergeCell ref="A56:A58"/>
    <mergeCell ref="B56:B58"/>
    <mergeCell ref="C57:C58"/>
    <mergeCell ref="D57:D58"/>
    <mergeCell ref="D12:D13"/>
    <mergeCell ref="C14:C15"/>
    <mergeCell ref="D14:D15"/>
    <mergeCell ref="C16:C17"/>
    <mergeCell ref="D16:D17"/>
    <mergeCell ref="D18:D19"/>
    <mergeCell ref="C18:C19"/>
    <mergeCell ref="C20:C22"/>
    <mergeCell ref="D20:D22"/>
    <mergeCell ref="C23:C30"/>
    <mergeCell ref="D23:D30"/>
    <mergeCell ref="C31:C33"/>
    <mergeCell ref="D31:D33"/>
    <mergeCell ref="C35:C36"/>
    <mergeCell ref="D35:D36"/>
    <mergeCell ref="D66:F66"/>
    <mergeCell ref="C48:C50"/>
    <mergeCell ref="D48:D50"/>
    <mergeCell ref="C51:C53"/>
    <mergeCell ref="D51:D53"/>
    <mergeCell ref="D37:D39"/>
    <mergeCell ref="C37:C39"/>
    <mergeCell ref="A48:A55"/>
    <mergeCell ref="B48:B55"/>
    <mergeCell ref="C54:C55"/>
    <mergeCell ref="D54:D55"/>
    <mergeCell ref="C40:C41"/>
    <mergeCell ref="D40:D41"/>
    <mergeCell ref="C42:C44"/>
    <mergeCell ref="D42:D44"/>
    <mergeCell ref="C45:C46"/>
    <mergeCell ref="D45:D46"/>
  </mergeCells>
  <conditionalFormatting sqref="D34 I5:I62">
    <cfRule type="beginsWith" dxfId="168" priority="1" operator="beginsWith" text="Below">
      <formula>LEFT(D5,LEN("Below"))="Below"</formula>
    </cfRule>
    <cfRule type="beginsWith" dxfId="167" priority="2" operator="beginsWith" text="No C-RAF Controls">
      <formula>LEFT(D5,LEN("No C-RAF Controls"))="No C-RAF Controls"</formula>
    </cfRule>
    <cfRule type="beginsWith" dxfId="166" priority="907" operator="beginsWith" text="Incomplete">
      <formula>LEFT(D5,LEN("Incomplete"))="Incomplete"</formula>
    </cfRule>
    <cfRule type="beginsWith" dxfId="165" priority="908" operator="beginsWith" text="Sub-Baseline">
      <formula>LEFT(D5,LEN("Sub-Baseline"))="Sub-Baseline"</formula>
    </cfRule>
    <cfRule type="beginsWith" dxfId="164" priority="909" operator="beginsWith" text="Baseline">
      <formula>LEFT(D5,LEN("Baseline"))="Baseline"</formula>
    </cfRule>
    <cfRule type="beginsWith" dxfId="163" priority="911" operator="beginsWith" text="Intermediate">
      <formula>LEFT(D5,LEN("Intermediate"))="Intermediate"</formula>
    </cfRule>
    <cfRule type="beginsWith" dxfId="162" priority="912" operator="beginsWith" text="Evolving">
      <formula>LEFT(D5,LEN("Evolving"))="Evolving"</formula>
    </cfRule>
    <cfRule type="beginsWith" dxfId="161" priority="913" operator="beginsWith" text="Advanced">
      <formula>LEFT(D5,LEN("Advanced"))="Advanced"</formula>
    </cfRule>
    <cfRule type="beginsWith" dxfId="160" priority="914" operator="beginsWith" text="Innovative">
      <formula>LEFT(D5,LEN("Innovative"))="Innovative"</formula>
    </cfRule>
  </conditionalFormatting>
  <conditionalFormatting sqref="D5 D8 D23">
    <cfRule type="beginsWith" dxfId="159" priority="900" operator="beginsWith" text="Incomplete">
      <formula>LEFT(D5,LEN("Incomplete"))="Incomplete"</formula>
    </cfRule>
    <cfRule type="beginsWith" dxfId="158" priority="901" operator="beginsWith" text="Sub-Baseline">
      <formula>LEFT(D5,LEN("Sub-Baseline"))="Sub-Baseline"</formula>
    </cfRule>
    <cfRule type="beginsWith" dxfId="157" priority="902" operator="beginsWith" text="Baseline">
      <formula>LEFT(D5,LEN("Baseline"))="Baseline"</formula>
    </cfRule>
    <cfRule type="beginsWith" dxfId="156" priority="903" operator="beginsWith" text="Intermediate">
      <formula>LEFT(D5,LEN("Intermediate"))="Intermediate"</formula>
    </cfRule>
    <cfRule type="beginsWith" dxfId="155" priority="904" operator="beginsWith" text="Evolving">
      <formula>LEFT(D5,LEN("Evolving"))="Evolving"</formula>
    </cfRule>
    <cfRule type="beginsWith" dxfId="154" priority="905" operator="beginsWith" text="Advanced">
      <formula>LEFT(D5,LEN("Advanced"))="Advanced"</formula>
    </cfRule>
    <cfRule type="beginsWith" dxfId="153" priority="906" operator="beginsWith" text="Innovative">
      <formula>LEFT(D5,LEN("Innovative"))="Innovative"</formula>
    </cfRule>
  </conditionalFormatting>
  <conditionalFormatting sqref="F5:H62">
    <cfRule type="cellIs" dxfId="152" priority="809" operator="equal">
      <formula>"No C-RAF Controls"</formula>
    </cfRule>
    <cfRule type="cellIs" dxfId="151" priority="882" operator="between">
      <formula>0.01</formula>
      <formula>0.99</formula>
    </cfRule>
    <cfRule type="cellIs" dxfId="150" priority="883" operator="equal">
      <formula>0</formula>
    </cfRule>
    <cfRule type="cellIs" dxfId="149" priority="884" operator="between">
      <formula>0.01</formula>
      <formula>0.99</formula>
    </cfRule>
    <cfRule type="cellIs" dxfId="148" priority="885" operator="equal">
      <formula>1</formula>
    </cfRule>
  </conditionalFormatting>
  <conditionalFormatting sqref="D60">
    <cfRule type="beginsWith" dxfId="147" priority="689" operator="beginsWith" text="Incomplete">
      <formula>LEFT(D60,LEN("Incomplete"))="Incomplete"</formula>
    </cfRule>
    <cfRule type="beginsWith" dxfId="146" priority="690" operator="beginsWith" text="Sub-Baseline">
      <formula>LEFT(D60,LEN("Sub-Baseline"))="Sub-Baseline"</formula>
    </cfRule>
    <cfRule type="beginsWith" dxfId="145" priority="691" operator="beginsWith" text="Baseline">
      <formula>LEFT(D60,LEN("Baseline"))="Baseline"</formula>
    </cfRule>
    <cfRule type="beginsWith" dxfId="144" priority="692" operator="beginsWith" text="Intermediate">
      <formula>LEFT(D60,LEN("Intermediate"))="Intermediate"</formula>
    </cfRule>
    <cfRule type="beginsWith" dxfId="143" priority="693" operator="beginsWith" text="Evolving">
      <formula>LEFT(D60,LEN("Evolving"))="Evolving"</formula>
    </cfRule>
    <cfRule type="beginsWith" dxfId="142" priority="694" operator="beginsWith" text="Advanced">
      <formula>LEFT(D60,LEN("Advanced"))="Advanced"</formula>
    </cfRule>
    <cfRule type="beginsWith" dxfId="141" priority="695" operator="beginsWith" text="Innovative">
      <formula>LEFT(D60,LEN("Innovative"))="Innovative"</formula>
    </cfRule>
  </conditionalFormatting>
  <conditionalFormatting sqref="F22:H22">
    <cfRule type="cellIs" dxfId="140" priority="787" operator="equal">
      <formula>"Assessed N/A"</formula>
    </cfRule>
  </conditionalFormatting>
  <conditionalFormatting sqref="D31">
    <cfRule type="beginsWith" dxfId="139" priority="682" operator="beginsWith" text="Incomplete">
      <formula>LEFT(D31,LEN("Incomplete"))="Incomplete"</formula>
    </cfRule>
    <cfRule type="beginsWith" dxfId="138" priority="683" operator="beginsWith" text="Sub-Baseline">
      <formula>LEFT(D31,LEN("Sub-Baseline"))="Sub-Baseline"</formula>
    </cfRule>
    <cfRule type="beginsWith" dxfId="137" priority="684" operator="beginsWith" text="Baseline">
      <formula>LEFT(D31,LEN("Baseline"))="Baseline"</formula>
    </cfRule>
    <cfRule type="beginsWith" dxfId="136" priority="685" operator="beginsWith" text="Intermediate">
      <formula>LEFT(D31,LEN("Intermediate"))="Intermediate"</formula>
    </cfRule>
    <cfRule type="beginsWith" dxfId="135" priority="686" operator="beginsWith" text="Evolving">
      <formula>LEFT(D31,LEN("Evolving"))="Evolving"</formula>
    </cfRule>
    <cfRule type="beginsWith" dxfId="134" priority="687" operator="beginsWith" text="Advanced">
      <formula>LEFT(D31,LEN("Advanced"))="Advanced"</formula>
    </cfRule>
    <cfRule type="beginsWith" dxfId="133" priority="688" operator="beginsWith" text="Innovative">
      <formula>LEFT(D31,LEN("Innovative"))="Innovative"</formula>
    </cfRule>
  </conditionalFormatting>
  <conditionalFormatting sqref="D20">
    <cfRule type="beginsWith" dxfId="132" priority="773" operator="beginsWith" text="Incomplete">
      <formula>LEFT(D20,LEN("Incomplete"))="Incomplete"</formula>
    </cfRule>
    <cfRule type="beginsWith" dxfId="131" priority="774" operator="beginsWith" text="Sub-Baseline">
      <formula>LEFT(D20,LEN("Sub-Baseline"))="Sub-Baseline"</formula>
    </cfRule>
    <cfRule type="beginsWith" dxfId="130" priority="775" operator="beginsWith" text="Baseline">
      <formula>LEFT(D20,LEN("Baseline"))="Baseline"</formula>
    </cfRule>
    <cfRule type="beginsWith" dxfId="129" priority="776" operator="beginsWith" text="Intermediate">
      <formula>LEFT(D20,LEN("Intermediate"))="Intermediate"</formula>
    </cfRule>
    <cfRule type="beginsWith" dxfId="128" priority="777" operator="beginsWith" text="Evolving">
      <formula>LEFT(D20,LEN("Evolving"))="Evolving"</formula>
    </cfRule>
    <cfRule type="beginsWith" dxfId="127" priority="778" operator="beginsWith" text="Advanced">
      <formula>LEFT(D20,LEN("Advanced"))="Advanced"</formula>
    </cfRule>
    <cfRule type="beginsWith" dxfId="126" priority="779" operator="beginsWith" text="Innovative">
      <formula>LEFT(D20,LEN("Innovative"))="Innovative"</formula>
    </cfRule>
  </conditionalFormatting>
  <conditionalFormatting sqref="D10">
    <cfRule type="beginsWith" dxfId="125" priority="766" operator="beginsWith" text="Incomplete">
      <formula>LEFT(D10,LEN("Incomplete"))="Incomplete"</formula>
    </cfRule>
    <cfRule type="beginsWith" dxfId="124" priority="767" operator="beginsWith" text="Sub-Baseline">
      <formula>LEFT(D10,LEN("Sub-Baseline"))="Sub-Baseline"</formula>
    </cfRule>
    <cfRule type="beginsWith" dxfId="123" priority="768" operator="beginsWith" text="Baseline">
      <formula>LEFT(D10,LEN("Baseline"))="Baseline"</formula>
    </cfRule>
    <cfRule type="beginsWith" dxfId="122" priority="769" operator="beginsWith" text="Intermediate">
      <formula>LEFT(D10,LEN("Intermediate"))="Intermediate"</formula>
    </cfRule>
    <cfRule type="beginsWith" dxfId="121" priority="770" operator="beginsWith" text="Evolving">
      <formula>LEFT(D10,LEN("Evolving"))="Evolving"</formula>
    </cfRule>
    <cfRule type="beginsWith" dxfId="120" priority="771" operator="beginsWith" text="Advanced">
      <formula>LEFT(D10,LEN("Advanced"))="Advanced"</formula>
    </cfRule>
    <cfRule type="beginsWith" dxfId="119" priority="772" operator="beginsWith" text="Innovative">
      <formula>LEFT(D10,LEN("Innovative"))="Innovative"</formula>
    </cfRule>
  </conditionalFormatting>
  <conditionalFormatting sqref="D12">
    <cfRule type="beginsWith" dxfId="118" priority="759" operator="beginsWith" text="Incomplete">
      <formula>LEFT(D12,LEN("Incomplete"))="Incomplete"</formula>
    </cfRule>
    <cfRule type="beginsWith" dxfId="117" priority="760" operator="beginsWith" text="Sub-Baseline">
      <formula>LEFT(D12,LEN("Sub-Baseline"))="Sub-Baseline"</formula>
    </cfRule>
    <cfRule type="beginsWith" dxfId="116" priority="761" operator="beginsWith" text="Baseline">
      <formula>LEFT(D12,LEN("Baseline"))="Baseline"</formula>
    </cfRule>
    <cfRule type="beginsWith" dxfId="115" priority="762" operator="beginsWith" text="Intermediate">
      <formula>LEFT(D12,LEN("Intermediate"))="Intermediate"</formula>
    </cfRule>
    <cfRule type="beginsWith" dxfId="114" priority="763" operator="beginsWith" text="Evolving">
      <formula>LEFT(D12,LEN("Evolving"))="Evolving"</formula>
    </cfRule>
    <cfRule type="beginsWith" dxfId="113" priority="764" operator="beginsWith" text="Advanced">
      <formula>LEFT(D12,LEN("Advanced"))="Advanced"</formula>
    </cfRule>
    <cfRule type="beginsWith" dxfId="112" priority="765" operator="beginsWith" text="Innovative">
      <formula>LEFT(D12,LEN("Innovative"))="Innovative"</formula>
    </cfRule>
  </conditionalFormatting>
  <conditionalFormatting sqref="D14">
    <cfRule type="beginsWith" dxfId="111" priority="752" operator="beginsWith" text="Incomplete">
      <formula>LEFT(D14,LEN("Incomplete"))="Incomplete"</formula>
    </cfRule>
    <cfRule type="beginsWith" dxfId="110" priority="753" operator="beginsWith" text="Sub-Baseline">
      <formula>LEFT(D14,LEN("Sub-Baseline"))="Sub-Baseline"</formula>
    </cfRule>
    <cfRule type="beginsWith" dxfId="109" priority="754" operator="beginsWith" text="Baseline">
      <formula>LEFT(D14,LEN("Baseline"))="Baseline"</formula>
    </cfRule>
    <cfRule type="beginsWith" dxfId="108" priority="755" operator="beginsWith" text="Intermediate">
      <formula>LEFT(D14,LEN("Intermediate"))="Intermediate"</formula>
    </cfRule>
    <cfRule type="beginsWith" dxfId="107" priority="756" operator="beginsWith" text="Evolving">
      <formula>LEFT(D14,LEN("Evolving"))="Evolving"</formula>
    </cfRule>
    <cfRule type="beginsWith" dxfId="106" priority="757" operator="beginsWith" text="Advanced">
      <formula>LEFT(D14,LEN("Advanced"))="Advanced"</formula>
    </cfRule>
    <cfRule type="beginsWith" dxfId="105" priority="758" operator="beginsWith" text="Innovative">
      <formula>LEFT(D14,LEN("Innovative"))="Innovative"</formula>
    </cfRule>
  </conditionalFormatting>
  <conditionalFormatting sqref="D16">
    <cfRule type="beginsWith" dxfId="104" priority="745" operator="beginsWith" text="Incomplete">
      <formula>LEFT(D16,LEN("Incomplete"))="Incomplete"</formula>
    </cfRule>
    <cfRule type="beginsWith" dxfId="103" priority="746" operator="beginsWith" text="Sub-Baseline">
      <formula>LEFT(D16,LEN("Sub-Baseline"))="Sub-Baseline"</formula>
    </cfRule>
    <cfRule type="beginsWith" dxfId="102" priority="747" operator="beginsWith" text="Baseline">
      <formula>LEFT(D16,LEN("Baseline"))="Baseline"</formula>
    </cfRule>
    <cfRule type="beginsWith" dxfId="101" priority="748" operator="beginsWith" text="Intermediate">
      <formula>LEFT(D16,LEN("Intermediate"))="Intermediate"</formula>
    </cfRule>
    <cfRule type="beginsWith" dxfId="100" priority="749" operator="beginsWith" text="Evolving">
      <formula>LEFT(D16,LEN("Evolving"))="Evolving"</formula>
    </cfRule>
    <cfRule type="beginsWith" dxfId="99" priority="750" operator="beginsWith" text="Advanced">
      <formula>LEFT(D16,LEN("Advanced"))="Advanced"</formula>
    </cfRule>
    <cfRule type="beginsWith" dxfId="98" priority="751" operator="beginsWith" text="Innovative">
      <formula>LEFT(D16,LEN("Innovative"))="Innovative"</formula>
    </cfRule>
  </conditionalFormatting>
  <conditionalFormatting sqref="D18">
    <cfRule type="beginsWith" dxfId="97" priority="738" operator="beginsWith" text="Incomplete">
      <formula>LEFT(D18,LEN("Incomplete"))="Incomplete"</formula>
    </cfRule>
    <cfRule type="beginsWith" dxfId="96" priority="739" operator="beginsWith" text="Sub-Baseline">
      <formula>LEFT(D18,LEN("Sub-Baseline"))="Sub-Baseline"</formula>
    </cfRule>
    <cfRule type="beginsWith" dxfId="95" priority="740" operator="beginsWith" text="Baseline">
      <formula>LEFT(D18,LEN("Baseline"))="Baseline"</formula>
    </cfRule>
    <cfRule type="beginsWith" dxfId="94" priority="741" operator="beginsWith" text="Intermediate">
      <formula>LEFT(D18,LEN("Intermediate"))="Intermediate"</formula>
    </cfRule>
    <cfRule type="beginsWith" dxfId="93" priority="742" operator="beginsWith" text="Evolving">
      <formula>LEFT(D18,LEN("Evolving"))="Evolving"</formula>
    </cfRule>
    <cfRule type="beginsWith" dxfId="92" priority="743" operator="beginsWith" text="Advanced">
      <formula>LEFT(D18,LEN("Advanced"))="Advanced"</formula>
    </cfRule>
    <cfRule type="beginsWith" dxfId="91" priority="744" operator="beginsWith" text="Innovative">
      <formula>LEFT(D18,LEN("Innovative"))="Innovative"</formula>
    </cfRule>
  </conditionalFormatting>
  <conditionalFormatting sqref="D35">
    <cfRule type="beginsWith" dxfId="90" priority="731" operator="beginsWith" text="Incomplete">
      <formula>LEFT(D35,LEN("Incomplete"))="Incomplete"</formula>
    </cfRule>
    <cfRule type="beginsWith" dxfId="89" priority="732" operator="beginsWith" text="Sub-Baseline">
      <formula>LEFT(D35,LEN("Sub-Baseline"))="Sub-Baseline"</formula>
    </cfRule>
    <cfRule type="beginsWith" dxfId="88" priority="733" operator="beginsWith" text="Baseline">
      <formula>LEFT(D35,LEN("Baseline"))="Baseline"</formula>
    </cfRule>
    <cfRule type="beginsWith" dxfId="87" priority="734" operator="beginsWith" text="Intermediate">
      <formula>LEFT(D35,LEN("Intermediate"))="Intermediate"</formula>
    </cfRule>
    <cfRule type="beginsWith" dxfId="86" priority="735" operator="beginsWith" text="Evolving">
      <formula>LEFT(D35,LEN("Evolving"))="Evolving"</formula>
    </cfRule>
    <cfRule type="beginsWith" dxfId="85" priority="736" operator="beginsWith" text="Advanced">
      <formula>LEFT(D35,LEN("Advanced"))="Advanced"</formula>
    </cfRule>
    <cfRule type="beginsWith" dxfId="84" priority="737" operator="beginsWith" text="Innovative">
      <formula>LEFT(D35,LEN("Innovative"))="Innovative"</formula>
    </cfRule>
  </conditionalFormatting>
  <conditionalFormatting sqref="D40">
    <cfRule type="beginsWith" dxfId="83" priority="724" operator="beginsWith" text="Incomplete">
      <formula>LEFT(D40,LEN("Incomplete"))="Incomplete"</formula>
    </cfRule>
    <cfRule type="beginsWith" dxfId="82" priority="725" operator="beginsWith" text="Sub-Baseline">
      <formula>LEFT(D40,LEN("Sub-Baseline"))="Sub-Baseline"</formula>
    </cfRule>
    <cfRule type="beginsWith" dxfId="81" priority="726" operator="beginsWith" text="Baseline">
      <formula>LEFT(D40,LEN("Baseline"))="Baseline"</formula>
    </cfRule>
    <cfRule type="beginsWith" dxfId="80" priority="727" operator="beginsWith" text="Intermediate">
      <formula>LEFT(D40,LEN("Intermediate"))="Intermediate"</formula>
    </cfRule>
    <cfRule type="beginsWith" dxfId="79" priority="728" operator="beginsWith" text="Evolving">
      <formula>LEFT(D40,LEN("Evolving"))="Evolving"</formula>
    </cfRule>
    <cfRule type="beginsWith" dxfId="78" priority="729" operator="beginsWith" text="Advanced">
      <formula>LEFT(D40,LEN("Advanced"))="Advanced"</formula>
    </cfRule>
    <cfRule type="beginsWith" dxfId="77" priority="730" operator="beginsWith" text="Innovative">
      <formula>LEFT(D40,LEN("Innovative"))="Innovative"</formula>
    </cfRule>
  </conditionalFormatting>
  <conditionalFormatting sqref="D45">
    <cfRule type="beginsWith" dxfId="76" priority="717" operator="beginsWith" text="Incomplete">
      <formula>LEFT(D45,LEN("Incomplete"))="Incomplete"</formula>
    </cfRule>
    <cfRule type="beginsWith" dxfId="75" priority="718" operator="beginsWith" text="Sub-Baseline">
      <formula>LEFT(D45,LEN("Sub-Baseline"))="Sub-Baseline"</formula>
    </cfRule>
    <cfRule type="beginsWith" dxfId="74" priority="719" operator="beginsWith" text="Baseline">
      <formula>LEFT(D45,LEN("Baseline"))="Baseline"</formula>
    </cfRule>
    <cfRule type="beginsWith" dxfId="73" priority="720" operator="beginsWith" text="Intermediate">
      <formula>LEFT(D45,LEN("Intermediate"))="Intermediate"</formula>
    </cfRule>
    <cfRule type="beginsWith" dxfId="72" priority="721" operator="beginsWith" text="Evolving">
      <formula>LEFT(D45,LEN("Evolving"))="Evolving"</formula>
    </cfRule>
    <cfRule type="beginsWith" dxfId="71" priority="722" operator="beginsWith" text="Advanced">
      <formula>LEFT(D45,LEN("Advanced"))="Advanced"</formula>
    </cfRule>
    <cfRule type="beginsWith" dxfId="70" priority="723" operator="beginsWith" text="Innovative">
      <formula>LEFT(D45,LEN("Innovative"))="Innovative"</formula>
    </cfRule>
  </conditionalFormatting>
  <conditionalFormatting sqref="D54">
    <cfRule type="beginsWith" dxfId="69" priority="703" operator="beginsWith" text="Incomplete">
      <formula>LEFT(D54,LEN("Incomplete"))="Incomplete"</formula>
    </cfRule>
    <cfRule type="beginsWith" dxfId="68" priority="704" operator="beginsWith" text="Sub-Baseline">
      <formula>LEFT(D54,LEN("Sub-Baseline"))="Sub-Baseline"</formula>
    </cfRule>
    <cfRule type="beginsWith" dxfId="67" priority="705" operator="beginsWith" text="Baseline">
      <formula>LEFT(D54,LEN("Baseline"))="Baseline"</formula>
    </cfRule>
    <cfRule type="beginsWith" dxfId="66" priority="706" operator="beginsWith" text="Intermediate">
      <formula>LEFT(D54,LEN("Intermediate"))="Intermediate"</formula>
    </cfRule>
    <cfRule type="beginsWith" dxfId="65" priority="707" operator="beginsWith" text="Evolving">
      <formula>LEFT(D54,LEN("Evolving"))="Evolving"</formula>
    </cfRule>
    <cfRule type="beginsWith" dxfId="64" priority="708" operator="beginsWith" text="Advanced">
      <formula>LEFT(D54,LEN("Advanced"))="Advanced"</formula>
    </cfRule>
    <cfRule type="beginsWith" dxfId="63" priority="709" operator="beginsWith" text="Innovative">
      <formula>LEFT(D54,LEN("Innovative"))="Innovative"</formula>
    </cfRule>
  </conditionalFormatting>
  <conditionalFormatting sqref="D57">
    <cfRule type="beginsWith" dxfId="62" priority="696" operator="beginsWith" text="Incomplete">
      <formula>LEFT(D57,LEN("Incomplete"))="Incomplete"</formula>
    </cfRule>
    <cfRule type="beginsWith" dxfId="61" priority="697" operator="beginsWith" text="Sub-Baseline">
      <formula>LEFT(D57,LEN("Sub-Baseline"))="Sub-Baseline"</formula>
    </cfRule>
    <cfRule type="beginsWith" dxfId="60" priority="698" operator="beginsWith" text="Baseline">
      <formula>LEFT(D57,LEN("Baseline"))="Baseline"</formula>
    </cfRule>
    <cfRule type="beginsWith" dxfId="59" priority="699" operator="beginsWith" text="Intermediate">
      <formula>LEFT(D57,LEN("Intermediate"))="Intermediate"</formula>
    </cfRule>
    <cfRule type="beginsWith" dxfId="58" priority="700" operator="beginsWith" text="Evolving">
      <formula>LEFT(D57,LEN("Evolving"))="Evolving"</formula>
    </cfRule>
    <cfRule type="beginsWith" dxfId="57" priority="701" operator="beginsWith" text="Advanced">
      <formula>LEFT(D57,LEN("Advanced"))="Advanced"</formula>
    </cfRule>
    <cfRule type="beginsWith" dxfId="56" priority="702" operator="beginsWith" text="Innovative">
      <formula>LEFT(D57,LEN("Innovative"))="Innovative"</formula>
    </cfRule>
  </conditionalFormatting>
  <conditionalFormatting sqref="D37">
    <cfRule type="beginsWith" dxfId="55" priority="675" operator="beginsWith" text="Incomplete">
      <formula>LEFT(D37,LEN("Incomplete"))="Incomplete"</formula>
    </cfRule>
    <cfRule type="beginsWith" dxfId="54" priority="676" operator="beginsWith" text="Sub-Baseline">
      <formula>LEFT(D37,LEN("Sub-Baseline"))="Sub-Baseline"</formula>
    </cfRule>
    <cfRule type="beginsWith" dxfId="53" priority="677" operator="beginsWith" text="Baseline">
      <formula>LEFT(D37,LEN("Baseline"))="Baseline"</formula>
    </cfRule>
    <cfRule type="beginsWith" dxfId="52" priority="678" operator="beginsWith" text="Intermediate">
      <formula>LEFT(D37,LEN("Intermediate"))="Intermediate"</formula>
    </cfRule>
    <cfRule type="beginsWith" dxfId="51" priority="679" operator="beginsWith" text="Evolving">
      <formula>LEFT(D37,LEN("Evolving"))="Evolving"</formula>
    </cfRule>
    <cfRule type="beginsWith" dxfId="50" priority="680" operator="beginsWith" text="Advanced">
      <formula>LEFT(D37,LEN("Advanced"))="Advanced"</formula>
    </cfRule>
    <cfRule type="beginsWith" dxfId="49" priority="681" operator="beginsWith" text="Innovative">
      <formula>LEFT(D37,LEN("Innovative"))="Innovative"</formula>
    </cfRule>
  </conditionalFormatting>
  <conditionalFormatting sqref="D42">
    <cfRule type="beginsWith" dxfId="48" priority="668" operator="beginsWith" text="Incomplete">
      <formula>LEFT(D42,LEN("Incomplete"))="Incomplete"</formula>
    </cfRule>
    <cfRule type="beginsWith" dxfId="47" priority="669" operator="beginsWith" text="Sub-Baseline">
      <formula>LEFT(D42,LEN("Sub-Baseline"))="Sub-Baseline"</formula>
    </cfRule>
    <cfRule type="beginsWith" dxfId="46" priority="670" operator="beginsWith" text="Baseline">
      <formula>LEFT(D42,LEN("Baseline"))="Baseline"</formula>
    </cfRule>
    <cfRule type="beginsWith" dxfId="45" priority="671" operator="beginsWith" text="Intermediate">
      <formula>LEFT(D42,LEN("Intermediate"))="Intermediate"</formula>
    </cfRule>
    <cfRule type="beginsWith" dxfId="44" priority="672" operator="beginsWith" text="Evolving">
      <formula>LEFT(D42,LEN("Evolving"))="Evolving"</formula>
    </cfRule>
    <cfRule type="beginsWith" dxfId="43" priority="673" operator="beginsWith" text="Advanced">
      <formula>LEFT(D42,LEN("Advanced"))="Advanced"</formula>
    </cfRule>
    <cfRule type="beginsWith" dxfId="42" priority="674" operator="beginsWith" text="Innovative">
      <formula>LEFT(D42,LEN("Innovative"))="Innovative"</formula>
    </cfRule>
  </conditionalFormatting>
  <conditionalFormatting sqref="D48">
    <cfRule type="beginsWith" dxfId="41" priority="661" operator="beginsWith" text="Incomplete">
      <formula>LEFT(D48,LEN("Incomplete"))="Incomplete"</formula>
    </cfRule>
    <cfRule type="beginsWith" dxfId="40" priority="662" operator="beginsWith" text="Sub-Baseline">
      <formula>LEFT(D48,LEN("Sub-Baseline"))="Sub-Baseline"</formula>
    </cfRule>
    <cfRule type="beginsWith" dxfId="39" priority="663" operator="beginsWith" text="Baseline">
      <formula>LEFT(D48,LEN("Baseline"))="Baseline"</formula>
    </cfRule>
    <cfRule type="beginsWith" dxfId="38" priority="664" operator="beginsWith" text="Intermediate">
      <formula>LEFT(D48,LEN("Intermediate"))="Intermediate"</formula>
    </cfRule>
    <cfRule type="beginsWith" dxfId="37" priority="665" operator="beginsWith" text="Evolving">
      <formula>LEFT(D48,LEN("Evolving"))="Evolving"</formula>
    </cfRule>
    <cfRule type="beginsWith" dxfId="36" priority="666" operator="beginsWith" text="Advanced">
      <formula>LEFT(D48,LEN("Advanced"))="Advanced"</formula>
    </cfRule>
    <cfRule type="beginsWith" dxfId="35" priority="667" operator="beginsWith" text="Innovative">
      <formula>LEFT(D48,LEN("Innovative"))="Innovative"</formula>
    </cfRule>
  </conditionalFormatting>
  <conditionalFormatting sqref="D51">
    <cfRule type="beginsWith" dxfId="34" priority="654" operator="beginsWith" text="Incomplete">
      <formula>LEFT(D51,LEN("Incomplete"))="Incomplete"</formula>
    </cfRule>
    <cfRule type="beginsWith" dxfId="33" priority="655" operator="beginsWith" text="Sub-Baseline">
      <formula>LEFT(D51,LEN("Sub-Baseline"))="Sub-Baseline"</formula>
    </cfRule>
    <cfRule type="beginsWith" dxfId="32" priority="656" operator="beginsWith" text="Baseline">
      <formula>LEFT(D51,LEN("Baseline"))="Baseline"</formula>
    </cfRule>
    <cfRule type="beginsWith" dxfId="31" priority="657" operator="beginsWith" text="Intermediate">
      <formula>LEFT(D51,LEN("Intermediate"))="Intermediate"</formula>
    </cfRule>
    <cfRule type="beginsWith" dxfId="30" priority="658" operator="beginsWith" text="Evolving">
      <formula>LEFT(D51,LEN("Evolving"))="Evolving"</formula>
    </cfRule>
    <cfRule type="beginsWith" dxfId="29" priority="659" operator="beginsWith" text="Advanced">
      <formula>LEFT(D51,LEN("Advanced"))="Advanced"</formula>
    </cfRule>
    <cfRule type="beginsWith" dxfId="28" priority="660" operator="beginsWith" text="Innovative">
      <formula>LEFT(D51,LEN("Innovative"))="Innovative"</formula>
    </cfRule>
  </conditionalFormatting>
  <conditionalFormatting sqref="D56">
    <cfRule type="beginsWith" dxfId="27" priority="647" operator="beginsWith" text="Incomplete">
      <formula>LEFT(D56,LEN("Incomplete"))="Incomplete"</formula>
    </cfRule>
    <cfRule type="beginsWith" dxfId="26" priority="648" operator="beginsWith" text="Sub-Baseline">
      <formula>LEFT(D56,LEN("Sub-Baseline"))="Sub-Baseline"</formula>
    </cfRule>
    <cfRule type="beginsWith" dxfId="25" priority="649" operator="beginsWith" text="Baseline">
      <formula>LEFT(D56,LEN("Baseline"))="Baseline"</formula>
    </cfRule>
    <cfRule type="beginsWith" dxfId="24" priority="650" operator="beginsWith" text="Intermediate">
      <formula>LEFT(D56,LEN("Intermediate"))="Intermediate"</formula>
    </cfRule>
    <cfRule type="beginsWith" dxfId="23" priority="651" operator="beginsWith" text="Evolving">
      <formula>LEFT(D56,LEN("Evolving"))="Evolving"</formula>
    </cfRule>
    <cfRule type="beginsWith" dxfId="22" priority="652" operator="beginsWith" text="Advanced">
      <formula>LEFT(D56,LEN("Advanced"))="Advanced"</formula>
    </cfRule>
    <cfRule type="beginsWith" dxfId="21" priority="653" operator="beginsWith" text="Innovative">
      <formula>LEFT(D56,LEN("Innovative"))="Innovative"</formula>
    </cfRule>
  </conditionalFormatting>
  <conditionalFormatting sqref="D59">
    <cfRule type="beginsWith" dxfId="20" priority="640" operator="beginsWith" text="Incomplete">
      <formula>LEFT(D59,LEN("Incomplete"))="Incomplete"</formula>
    </cfRule>
    <cfRule type="beginsWith" dxfId="19" priority="641" operator="beginsWith" text="Sub-Baseline">
      <formula>LEFT(D59,LEN("Sub-Baseline"))="Sub-Baseline"</formula>
    </cfRule>
    <cfRule type="beginsWith" dxfId="18" priority="642" operator="beginsWith" text="Baseline">
      <formula>LEFT(D59,LEN("Baseline"))="Baseline"</formula>
    </cfRule>
    <cfRule type="beginsWith" dxfId="17" priority="643" operator="beginsWith" text="Intermediate">
      <formula>LEFT(D59,LEN("Intermediate"))="Intermediate"</formula>
    </cfRule>
    <cfRule type="beginsWith" dxfId="16" priority="644" operator="beginsWith" text="Evolving">
      <formula>LEFT(D59,LEN("Evolving"))="Evolving"</formula>
    </cfRule>
    <cfRule type="beginsWith" dxfId="15" priority="645" operator="beginsWith" text="Advanced">
      <formula>LEFT(D59,LEN("Advanced"))="Advanced"</formula>
    </cfRule>
    <cfRule type="beginsWith" dxfId="14" priority="646" operator="beginsWith" text="Innovative">
      <formula>LEFT(D59,LEN("Innovative"))="Innovative"</formula>
    </cfRule>
  </conditionalFormatting>
  <conditionalFormatting sqref="D62">
    <cfRule type="beginsWith" dxfId="13" priority="633" operator="beginsWith" text="Incomplete">
      <formula>LEFT(D62,LEN("Incomplete"))="Incomplete"</formula>
    </cfRule>
    <cfRule type="beginsWith" dxfId="12" priority="634" operator="beginsWith" text="Sub-Baseline">
      <formula>LEFT(D62,LEN("Sub-Baseline"))="Sub-Baseline"</formula>
    </cfRule>
    <cfRule type="beginsWith" dxfId="11" priority="635" operator="beginsWith" text="Baseline">
      <formula>LEFT(D62,LEN("Baseline"))="Baseline"</formula>
    </cfRule>
    <cfRule type="beginsWith" dxfId="10" priority="636" operator="beginsWith" text="Intermediate">
      <formula>LEFT(D62,LEN("Intermediate"))="Intermediate"</formula>
    </cfRule>
    <cfRule type="beginsWith" dxfId="9" priority="637" operator="beginsWith" text="Evolving">
      <formula>LEFT(D62,LEN("Evolving"))="Evolving"</formula>
    </cfRule>
    <cfRule type="beginsWith" dxfId="8" priority="638" operator="beginsWith" text="Advanced">
      <formula>LEFT(D62,LEN("Advanced"))="Advanced"</formula>
    </cfRule>
    <cfRule type="beginsWith" dxfId="7" priority="639" operator="beginsWith" text="Innovative">
      <formula>LEFT(D62,LEN("Innovative"))="Innovative"</formula>
    </cfRule>
  </conditionalFormatting>
  <conditionalFormatting sqref="D47">
    <cfRule type="beginsWith" dxfId="6" priority="3" operator="beginsWith" text="Incomplete">
      <formula>LEFT(D47,LEN("Incomplete"))="Incomplete"</formula>
    </cfRule>
    <cfRule type="beginsWith" dxfId="5" priority="4" operator="beginsWith" text="Sub-Baseline">
      <formula>LEFT(D47,LEN("Sub-Baseline"))="Sub-Baseline"</formula>
    </cfRule>
    <cfRule type="beginsWith" dxfId="4" priority="5" operator="beginsWith" text="Baseline">
      <formula>LEFT(D47,LEN("Baseline"))="Baseline"</formula>
    </cfRule>
    <cfRule type="beginsWith" dxfId="3" priority="6" operator="beginsWith" text="Intermediate">
      <formula>LEFT(D47,LEN("Intermediate"))="Intermediate"</formula>
    </cfRule>
    <cfRule type="beginsWith" dxfId="2" priority="7" operator="beginsWith" text="Evolving">
      <formula>LEFT(D47,LEN("Evolving"))="Evolving"</formula>
    </cfRule>
    <cfRule type="beginsWith" dxfId="1" priority="8" operator="beginsWith" text="Advanced">
      <formula>LEFT(D47,LEN("Advanced"))="Advanced"</formula>
    </cfRule>
    <cfRule type="beginsWith" dxfId="0" priority="9" operator="beginsWith" text="Innovative">
      <formula>LEFT(D47,LEN("Innovative"))="Innovative"</formula>
    </cfRule>
  </conditionalFormatting>
  <pageMargins left="0.7" right="0.7" top="0.75" bottom="0.75" header="0.3" footer="0.3"/>
  <pageSetup paperSize="9" scale="47" fitToHeight="5" orientation="landscape" r:id="rId1"/>
  <headerFooter>
    <oddHeader>&amp;L&amp;G&amp;R&amp;"-,Regular"HKMA CFI C-RAF Assessment Tool</oddHeader>
    <oddFooter>&amp;L&amp;"-,Regular"© Cyber Security Training Company Limited. All rights reserved. Tool usage requires written authorisation.&amp;R&amp;"-,Regular"Page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E44"/>
  <sheetViews>
    <sheetView zoomScale="60" zoomScaleNormal="60" zoomScalePageLayoutView="70" workbookViewId="0">
      <selection activeCell="A41" sqref="A41"/>
    </sheetView>
  </sheetViews>
  <sheetFormatPr defaultColWidth="9.33203125" defaultRowHeight="12.75" x14ac:dyDescent="0.2"/>
  <cols>
    <col min="1" max="1" width="18.5" style="2" customWidth="1"/>
    <col min="2" max="2" width="50.6640625" style="2" customWidth="1"/>
    <col min="3" max="3" width="29" style="2" customWidth="1"/>
    <col min="4" max="4" width="4" style="2" customWidth="1"/>
    <col min="5" max="5" width="4.1640625" style="3" customWidth="1"/>
    <col min="6" max="16384" width="9.33203125" style="2"/>
  </cols>
  <sheetData>
    <row r="1" spans="1:5" x14ac:dyDescent="0.2">
      <c r="A1" s="2" t="s">
        <v>1085</v>
      </c>
    </row>
    <row r="2" spans="1:5" ht="12.75" customHeight="1" x14ac:dyDescent="0.2"/>
    <row r="3" spans="1:5" x14ac:dyDescent="0.2">
      <c r="D3" s="5" t="s">
        <v>1086</v>
      </c>
      <c r="E3" s="5" t="s">
        <v>1086</v>
      </c>
    </row>
    <row r="4" spans="1:5" x14ac:dyDescent="0.2">
      <c r="A4" s="7" t="s">
        <v>251</v>
      </c>
      <c r="B4" s="8" t="s">
        <v>1106</v>
      </c>
      <c r="C4" s="9" t="s">
        <v>1107</v>
      </c>
      <c r="D4" s="5" t="s">
        <v>1088</v>
      </c>
      <c r="E4" s="5" t="s">
        <v>1107</v>
      </c>
    </row>
    <row r="5" spans="1:5" x14ac:dyDescent="0.2">
      <c r="A5" s="169" t="str">
        <f>'Target Maturity Results'!A5</f>
        <v>1: Governance</v>
      </c>
      <c r="B5" s="4" t="str">
        <f>'Target Maturity Results'!C5</f>
        <v>1: Cyber Resilience Oversight</v>
      </c>
      <c r="C5" s="171" t="str">
        <f>('Inherent Risk Assessment'!C15)</f>
        <v>Incomplete</v>
      </c>
      <c r="D5" s="6">
        <f>'Target Maturity Results'!K5</f>
        <v>0</v>
      </c>
      <c r="E5" s="6">
        <f>VLOOKUP(C5,ref_Maturity,2,0)</f>
        <v>0</v>
      </c>
    </row>
    <row r="6" spans="1:5" x14ac:dyDescent="0.2">
      <c r="A6" s="176"/>
      <c r="B6" s="4" t="str">
        <f>'Target Maturity Results'!C8</f>
        <v>2: Strategy &amp; Policies</v>
      </c>
      <c r="C6" s="177"/>
      <c r="D6" s="6">
        <f>SUM('Target Maturity Results'!K8)</f>
        <v>0</v>
      </c>
      <c r="E6" s="6">
        <f>VLOOKUP(C5,ref_Maturity,2,0)</f>
        <v>0</v>
      </c>
    </row>
    <row r="7" spans="1:5" x14ac:dyDescent="0.2">
      <c r="A7" s="176"/>
      <c r="B7" s="4" t="str">
        <f>'Target Maturity Results'!C10</f>
        <v>3: Cyber Risk Management</v>
      </c>
      <c r="C7" s="177"/>
      <c r="D7" s="6">
        <f>SUM('Target Maturity Results'!K10)</f>
        <v>0</v>
      </c>
      <c r="E7" s="6">
        <f>VLOOKUP(C5,ref_Maturity,2,0)</f>
        <v>0</v>
      </c>
    </row>
    <row r="8" spans="1:5" x14ac:dyDescent="0.2">
      <c r="A8" s="176"/>
      <c r="B8" s="4" t="str">
        <f>'Target Maturity Results'!C12</f>
        <v>4: Audit</v>
      </c>
      <c r="C8" s="177"/>
      <c r="D8" s="6">
        <f>SUM('Target Maturity Results'!K12)</f>
        <v>0</v>
      </c>
      <c r="E8" s="6">
        <f>VLOOKUP(C5,ref_Maturity,2,0)</f>
        <v>0</v>
      </c>
    </row>
    <row r="9" spans="1:5" x14ac:dyDescent="0.2">
      <c r="A9" s="170"/>
      <c r="B9" s="4" t="str">
        <f>'Target Maturity Results'!C14</f>
        <v>5: Staffing &amp; Training</v>
      </c>
      <c r="C9" s="172"/>
      <c r="D9" s="6">
        <f>SUM('Target Maturity Results'!K14)</f>
        <v>0</v>
      </c>
      <c r="E9" s="6">
        <f>VLOOKUP(C5,ref_Maturity,2,0)</f>
        <v>0</v>
      </c>
    </row>
    <row r="10" spans="1:5" x14ac:dyDescent="0.2">
      <c r="A10" s="169" t="str">
        <f>'Target Maturity Results'!A16</f>
        <v>2: Identification</v>
      </c>
      <c r="B10" s="4" t="str">
        <f>'Target Maturity Results'!C16</f>
        <v>1: IT Asset Identification</v>
      </c>
      <c r="C10" s="171" t="str">
        <f>('Inherent Risk Assessment'!C15)</f>
        <v>Incomplete</v>
      </c>
      <c r="D10" s="6">
        <f>SUM('Target Maturity Results'!K16)</f>
        <v>0</v>
      </c>
      <c r="E10" s="6">
        <f>VLOOKUP(C10,ref_Maturity,2,0)</f>
        <v>0</v>
      </c>
    </row>
    <row r="11" spans="1:5" x14ac:dyDescent="0.2">
      <c r="A11" s="170"/>
      <c r="B11" s="4" t="str">
        <f>'Target Maturity Results'!C18</f>
        <v>2: Cyber Risk Identification &amp; Assessment</v>
      </c>
      <c r="C11" s="172"/>
      <c r="D11" s="6">
        <f>SUM('Target Maturity Results'!K18)</f>
        <v>0</v>
      </c>
      <c r="E11" s="6">
        <f>VLOOKUP(C10,ref_Maturity,2,0)</f>
        <v>0</v>
      </c>
    </row>
    <row r="12" spans="1:5" ht="12.75" customHeight="1" x14ac:dyDescent="0.2">
      <c r="A12" s="169" t="str">
        <f>'Target Maturity Results'!A20</f>
        <v>3: Protection</v>
      </c>
      <c r="B12" s="4" t="str">
        <f>'Target Maturity Results'!C20</f>
        <v>1: Infrastructure Protection Controls</v>
      </c>
      <c r="C12" s="171" t="str">
        <f>('Inherent Risk Assessment'!C15)</f>
        <v>Incomplete</v>
      </c>
      <c r="D12" s="6">
        <f>SUM('Target Maturity Results'!K20)</f>
        <v>0</v>
      </c>
      <c r="E12" s="6">
        <f>VLOOKUP(C12,ref_Maturity,2,0)</f>
        <v>0</v>
      </c>
    </row>
    <row r="13" spans="1:5" ht="12.75" customHeight="1" x14ac:dyDescent="0.2">
      <c r="A13" s="176"/>
      <c r="B13" s="4" t="str">
        <f>'Target Maturity Results'!C23</f>
        <v>2: Access Control</v>
      </c>
      <c r="C13" s="177"/>
      <c r="D13" s="6">
        <f>SUM('Target Maturity Results'!K23)</f>
        <v>0</v>
      </c>
      <c r="E13" s="6">
        <f>VLOOKUP(C12,ref_Maturity,2,0)</f>
        <v>0</v>
      </c>
    </row>
    <row r="14" spans="1:5" x14ac:dyDescent="0.2">
      <c r="A14" s="176"/>
      <c r="B14" s="4" t="str">
        <f>'Target Maturity Results'!C31</f>
        <v>3: Data Security</v>
      </c>
      <c r="C14" s="177"/>
      <c r="D14" s="6">
        <f>SUM('Target Maturity Results'!K31)</f>
        <v>0</v>
      </c>
      <c r="E14" s="6">
        <f>VLOOKUP(C12,ref_Maturity,2,0)</f>
        <v>0</v>
      </c>
    </row>
    <row r="15" spans="1:5" x14ac:dyDescent="0.2">
      <c r="A15" s="176"/>
      <c r="B15" s="4" t="str">
        <f>'Target Maturity Results'!C34</f>
        <v>4: Secure Coding</v>
      </c>
      <c r="C15" s="177"/>
      <c r="D15" s="6">
        <f>SUM('Target Maturity Results'!K34)</f>
        <v>0</v>
      </c>
      <c r="E15" s="6">
        <f>VLOOKUP(C12,ref_Maturity,2,0)</f>
        <v>0</v>
      </c>
    </row>
    <row r="16" spans="1:5" x14ac:dyDescent="0.2">
      <c r="A16" s="176"/>
      <c r="B16" s="4" t="str">
        <f>'Target Maturity Results'!C35</f>
        <v>5: Patch Management</v>
      </c>
      <c r="C16" s="177"/>
      <c r="D16" s="6">
        <f>SUM('Target Maturity Results'!K35)</f>
        <v>0</v>
      </c>
      <c r="E16" s="6">
        <f>VLOOKUP(C12,ref_Maturity,2,0)</f>
        <v>0</v>
      </c>
    </row>
    <row r="17" spans="1:5" ht="12.75" customHeight="1" x14ac:dyDescent="0.2">
      <c r="A17" s="170"/>
      <c r="B17" s="4" t="str">
        <f>'Target Maturity Results'!C37</f>
        <v>6: Remediation Management</v>
      </c>
      <c r="C17" s="172"/>
      <c r="D17" s="6">
        <f>SUM('Target Maturity Results'!K37)</f>
        <v>0</v>
      </c>
      <c r="E17" s="6">
        <f>VLOOKUP(C12,ref_Maturity,2,0)</f>
        <v>0</v>
      </c>
    </row>
    <row r="18" spans="1:5" x14ac:dyDescent="0.2">
      <c r="A18" s="169" t="str">
        <f>'Target Maturity Results'!A40</f>
        <v>4: Detection</v>
      </c>
      <c r="B18" s="49" t="str">
        <f>'Target Maturity Results'!C40</f>
        <v>1: Vulnerability Detection</v>
      </c>
      <c r="C18" s="174" t="str">
        <f>('Inherent Risk Assessment'!C15)</f>
        <v>Incomplete</v>
      </c>
      <c r="D18" s="6">
        <f>SUM('Target Maturity Results'!K40)</f>
        <v>0</v>
      </c>
      <c r="E18" s="6">
        <f>VLOOKUP(C18,ref_Maturity,2,0)</f>
        <v>0</v>
      </c>
    </row>
    <row r="19" spans="1:5" x14ac:dyDescent="0.2">
      <c r="A19" s="176"/>
      <c r="B19" s="49" t="str">
        <f>'Target Maturity Results'!C42</f>
        <v>2: Anomalous Activity Detection</v>
      </c>
      <c r="C19" s="174"/>
      <c r="D19" s="6">
        <f>SUM('Target Maturity Results'!K42)</f>
        <v>0</v>
      </c>
      <c r="E19" s="6">
        <f>VLOOKUP(C18,ref_Maturity,2,0)</f>
        <v>0</v>
      </c>
    </row>
    <row r="20" spans="1:5" x14ac:dyDescent="0.2">
      <c r="A20" s="176"/>
      <c r="B20" s="49" t="str">
        <f>'Target Maturity Results'!C45</f>
        <v>3: Cyber Incident Detection</v>
      </c>
      <c r="C20" s="174"/>
      <c r="D20" s="6">
        <f>SUM('Target Maturity Results'!K45)</f>
        <v>0</v>
      </c>
      <c r="E20" s="6">
        <f>VLOOKUP(C18,ref_Maturity,2,0)</f>
        <v>0</v>
      </c>
    </row>
    <row r="21" spans="1:5" x14ac:dyDescent="0.2">
      <c r="A21" s="170"/>
      <c r="B21" s="49" t="str">
        <f>'Target Maturity Results'!C47</f>
        <v>4: Threat Monitoring &amp; Analysis</v>
      </c>
      <c r="C21" s="174"/>
      <c r="D21" s="6">
        <f>SUM('Target Maturity Results'!K47)</f>
        <v>0</v>
      </c>
      <c r="E21" s="6">
        <f>VLOOKUP(C18,ref_Maturity,2,0)</f>
        <v>0</v>
      </c>
    </row>
    <row r="22" spans="1:5" x14ac:dyDescent="0.2">
      <c r="A22" s="173" t="str">
        <f>'Target Maturity Results'!A48</f>
        <v>5: Response &amp; Recovery</v>
      </c>
      <c r="B22" s="4" t="str">
        <f>'Target Maturity Results'!C48</f>
        <v>1: Response Planning</v>
      </c>
      <c r="C22" s="174" t="str">
        <f>('Inherent Risk Assessment'!C15)</f>
        <v>Incomplete</v>
      </c>
      <c r="D22" s="6">
        <f>SUM('Target Maturity Results'!K48)</f>
        <v>0</v>
      </c>
      <c r="E22" s="6">
        <f>VLOOKUP(C22,ref_Maturity,2,0)</f>
        <v>0</v>
      </c>
    </row>
    <row r="23" spans="1:5" x14ac:dyDescent="0.2">
      <c r="A23" s="173"/>
      <c r="B23" s="4" t="str">
        <f>'Target Maturity Results'!C51</f>
        <v>2: Incident Management</v>
      </c>
      <c r="C23" s="174"/>
      <c r="D23" s="6">
        <f>SUM('Target Maturity Results'!K51)</f>
        <v>0</v>
      </c>
      <c r="E23" s="6">
        <f>VLOOKUP(C22,ref_Maturity,2,0)</f>
        <v>0</v>
      </c>
    </row>
    <row r="24" spans="1:5" x14ac:dyDescent="0.2">
      <c r="A24" s="173"/>
      <c r="B24" s="4" t="str">
        <f>'Target Maturity Results'!C54</f>
        <v>3: Escalation and Reporting</v>
      </c>
      <c r="C24" s="174"/>
      <c r="D24" s="6">
        <f>SUM('Target Maturity Results'!K54)</f>
        <v>0</v>
      </c>
      <c r="E24" s="6">
        <f>VLOOKUP(C22,ref_Maturity,2,0)</f>
        <v>0</v>
      </c>
    </row>
    <row r="25" spans="1:5" x14ac:dyDescent="0.2">
      <c r="A25" s="169" t="str">
        <f>'Target Maturity Results'!A56</f>
        <v>6: Situational Awareness</v>
      </c>
      <c r="B25" s="4" t="str">
        <f>'Target Maturity Results'!C56</f>
        <v>1: Threat Intelligence</v>
      </c>
      <c r="C25" s="171" t="str">
        <f>('Inherent Risk Assessment'!C15)</f>
        <v>Incomplete</v>
      </c>
      <c r="D25" s="6">
        <f>SUM('Target Maturity Results'!K56)</f>
        <v>0</v>
      </c>
      <c r="E25" s="6">
        <f>VLOOKUP(C25,ref_Maturity,2,0)</f>
        <v>0</v>
      </c>
    </row>
    <row r="26" spans="1:5" x14ac:dyDescent="0.2">
      <c r="A26" s="170"/>
      <c r="B26" s="4" t="str">
        <f>'Target Maturity Results'!C57</f>
        <v>2: Threat Intelligence Sharing</v>
      </c>
      <c r="C26" s="172"/>
      <c r="D26" s="6">
        <f>SUM('Target Maturity Results'!K57)</f>
        <v>0</v>
      </c>
      <c r="E26" s="6">
        <f>VLOOKUP(C25,ref_Maturity,2,0)</f>
        <v>0</v>
      </c>
    </row>
    <row r="27" spans="1:5" x14ac:dyDescent="0.2">
      <c r="A27" s="173" t="str">
        <f>'Target Maturity Results'!A59</f>
        <v>7: Third-Party Risk Management</v>
      </c>
      <c r="B27" s="4" t="str">
        <f>'Target Maturity Results'!C59</f>
        <v>1: External Connections</v>
      </c>
      <c r="C27" s="174" t="str">
        <f>('Inherent Risk Assessment'!C15)</f>
        <v>Incomplete</v>
      </c>
      <c r="D27" s="6">
        <f>SUM('Target Maturity Results'!K59)</f>
        <v>0</v>
      </c>
      <c r="E27" s="6">
        <f>VLOOKUP(C27,ref_Maturity,2,0)</f>
        <v>0</v>
      </c>
    </row>
    <row r="28" spans="1:5" ht="12.75" customHeight="1" x14ac:dyDescent="0.2">
      <c r="A28" s="173"/>
      <c r="B28" s="4" t="str">
        <f>'Target Maturity Results'!C60</f>
        <v>2: Third-Party Management</v>
      </c>
      <c r="C28" s="174"/>
      <c r="D28" s="6">
        <f>SUM('Target Maturity Results'!K60)</f>
        <v>0</v>
      </c>
      <c r="E28" s="6">
        <f>VLOOKUP(C27,ref_Maturity,2,0)</f>
        <v>0</v>
      </c>
    </row>
    <row r="29" spans="1:5" x14ac:dyDescent="0.2">
      <c r="A29" s="173"/>
      <c r="B29" s="4" t="str">
        <f>'Target Maturity Results'!C62</f>
        <v>3: On-going Monitoring on Third-Party Risk</v>
      </c>
      <c r="C29" s="174"/>
      <c r="D29" s="6">
        <f>SUM('Target Maturity Results'!K62)</f>
        <v>0</v>
      </c>
      <c r="E29" s="6">
        <f>VLOOKUP(C27,ref_Maturity,2,0)</f>
        <v>0</v>
      </c>
    </row>
    <row r="31" spans="1:5" x14ac:dyDescent="0.2">
      <c r="A31" s="19" t="s">
        <v>1108</v>
      </c>
      <c r="B31" s="20"/>
      <c r="C31" s="21"/>
    </row>
    <row r="32" spans="1:5" ht="12.75" customHeight="1" x14ac:dyDescent="0.2">
      <c r="A32" s="22" t="s">
        <v>1109</v>
      </c>
      <c r="B32" s="23"/>
      <c r="C32" s="24"/>
    </row>
    <row r="33" spans="1:3" x14ac:dyDescent="0.2">
      <c r="A33" s="175" t="str">
        <f>('Inherent Risk Assessment'!C15)</f>
        <v>Incomplete</v>
      </c>
      <c r="B33" s="175"/>
      <c r="C33" s="175"/>
    </row>
    <row r="40" spans="1:3" x14ac:dyDescent="0.2">
      <c r="A40" s="50" t="s">
        <v>20</v>
      </c>
    </row>
    <row r="41" spans="1:3" x14ac:dyDescent="0.2">
      <c r="A41" s="50"/>
    </row>
    <row r="42" spans="1:3" x14ac:dyDescent="0.2">
      <c r="A42" s="50" t="s">
        <v>23</v>
      </c>
    </row>
    <row r="43" spans="1:3" x14ac:dyDescent="0.2">
      <c r="A43" s="50" t="s">
        <v>24</v>
      </c>
    </row>
    <row r="44" spans="1:3" x14ac:dyDescent="0.2">
      <c r="A44" s="50" t="s">
        <v>25</v>
      </c>
    </row>
  </sheetData>
  <sheetProtection selectLockedCells="1"/>
  <mergeCells count="15">
    <mergeCell ref="C18:C21"/>
    <mergeCell ref="C22:C24"/>
    <mergeCell ref="C5:C9"/>
    <mergeCell ref="C10:C11"/>
    <mergeCell ref="C12:C17"/>
    <mergeCell ref="A22:A24"/>
    <mergeCell ref="A18:A21"/>
    <mergeCell ref="A5:A9"/>
    <mergeCell ref="A10:A11"/>
    <mergeCell ref="A12:A17"/>
    <mergeCell ref="A25:A26"/>
    <mergeCell ref="C25:C26"/>
    <mergeCell ref="A27:A29"/>
    <mergeCell ref="C27:C29"/>
    <mergeCell ref="A33:C33"/>
  </mergeCells>
  <pageMargins left="0.7" right="0.7" top="0.75" bottom="0.75" header="0.3" footer="0.3"/>
  <pageSetup scale="63" orientation="landscape" r:id="rId1"/>
  <headerFooter>
    <oddHeader>&amp;C&amp;"Arial,Regular"&amp;12Charts of Assessment Factors</oddHeader>
    <oddFooter>&amp;C&amp;"Arial,Regular"Page &amp;P of &amp;N</oddFooter>
  </headerFooter>
  <colBreaks count="1" manualBreakCount="1">
    <brk id="5" max="1048575" man="1"/>
  </colBreaks>
  <ignoredErrors>
    <ignoredError sqref="E22 E11 E26"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H62"/>
  <sheetViews>
    <sheetView zoomScale="37" zoomScaleNormal="37" zoomScalePageLayoutView="55" workbookViewId="0">
      <selection activeCell="DV91" sqref="DV91"/>
    </sheetView>
  </sheetViews>
  <sheetFormatPr defaultColWidth="9.33203125" defaultRowHeight="12.75" x14ac:dyDescent="0.2"/>
  <cols>
    <col min="1" max="1" width="18.5" style="104" customWidth="1"/>
    <col min="2" max="2" width="40.83203125" style="104" bestFit="1" customWidth="1"/>
    <col min="3" max="3" width="64" style="104" bestFit="1" customWidth="1"/>
    <col min="4" max="4" width="26.5" style="104" customWidth="1"/>
    <col min="5" max="5" width="4.6640625" style="105" customWidth="1"/>
    <col min="6" max="6" width="4.1640625" style="105" customWidth="1"/>
    <col min="7" max="7" width="4.1640625" style="106" customWidth="1"/>
    <col min="8" max="16384" width="9.33203125" style="104"/>
  </cols>
  <sheetData>
    <row r="1" spans="1:8" x14ac:dyDescent="0.2">
      <c r="A1" s="2" t="s">
        <v>1085</v>
      </c>
      <c r="B1" s="2"/>
      <c r="C1" s="2"/>
      <c r="D1" s="2"/>
      <c r="E1" s="6"/>
      <c r="F1" s="6"/>
      <c r="G1" s="116"/>
      <c r="H1" s="2"/>
    </row>
    <row r="2" spans="1:8" ht="12.75" customHeight="1" x14ac:dyDescent="0.2">
      <c r="A2" s="2"/>
      <c r="B2" s="2"/>
      <c r="C2" s="2"/>
      <c r="D2" s="2"/>
      <c r="E2" s="6"/>
      <c r="F2" s="6"/>
      <c r="G2" s="116"/>
      <c r="H2" s="2"/>
    </row>
    <row r="3" spans="1:8" x14ac:dyDescent="0.2">
      <c r="A3" s="2"/>
      <c r="B3" s="2"/>
      <c r="C3" s="2"/>
      <c r="D3" s="2"/>
      <c r="E3" s="5" t="s">
        <v>1086</v>
      </c>
      <c r="F3" s="5" t="s">
        <v>1086</v>
      </c>
      <c r="G3" s="116"/>
      <c r="H3" s="2"/>
    </row>
    <row r="4" spans="1:8" ht="13.5" thickBot="1" x14ac:dyDescent="0.25">
      <c r="A4" s="117" t="s">
        <v>251</v>
      </c>
      <c r="B4" s="117" t="s">
        <v>1106</v>
      </c>
      <c r="C4" s="117" t="s">
        <v>252</v>
      </c>
      <c r="D4" s="117" t="s">
        <v>1110</v>
      </c>
      <c r="E4" s="6" t="s">
        <v>1111</v>
      </c>
      <c r="F4" s="5" t="str">
        <f>"Target: "&amp;('Inherent Risk Assessment'!C15)</f>
        <v>Target: Incomplete</v>
      </c>
      <c r="G4" s="5"/>
      <c r="H4" s="50"/>
    </row>
    <row r="5" spans="1:8" ht="12.75" customHeight="1" x14ac:dyDescent="0.2">
      <c r="A5" s="28" t="s">
        <v>259</v>
      </c>
      <c r="B5" s="35" t="s">
        <v>260</v>
      </c>
      <c r="C5" s="33" t="s">
        <v>261</v>
      </c>
      <c r="D5" s="118" t="str">
        <f>'Target Maturity Results'!I5</f>
        <v>Incomplete</v>
      </c>
      <c r="E5" s="119">
        <f>'Target Maturity Results'!J5</f>
        <v>0</v>
      </c>
      <c r="F5" s="5">
        <f>VLOOKUP('Domain and Component Charts'!C5,ref_Maturity,2,0)</f>
        <v>0</v>
      </c>
      <c r="G5" s="6"/>
      <c r="H5" s="50"/>
    </row>
    <row r="6" spans="1:8" x14ac:dyDescent="0.2">
      <c r="A6" s="30"/>
      <c r="B6" s="36"/>
      <c r="C6" s="34" t="s">
        <v>282</v>
      </c>
      <c r="D6" s="118" t="str">
        <f>'Target Maturity Results'!I6</f>
        <v>Incomplete</v>
      </c>
      <c r="E6" s="119">
        <f>'Target Maturity Results'!J6</f>
        <v>0</v>
      </c>
      <c r="F6" s="5">
        <f>VLOOKUP('Domain and Component Charts'!C5,ref_Maturity,2,0)</f>
        <v>0</v>
      </c>
      <c r="G6" s="6"/>
      <c r="H6" s="50"/>
    </row>
    <row r="7" spans="1:8" ht="13.5" thickBot="1" x14ac:dyDescent="0.25">
      <c r="A7" s="30"/>
      <c r="B7" s="37"/>
      <c r="C7" s="39" t="s">
        <v>293</v>
      </c>
      <c r="D7" s="118" t="str">
        <f>'Target Maturity Results'!I7</f>
        <v>Incomplete</v>
      </c>
      <c r="E7" s="119">
        <f>'Target Maturity Results'!J7</f>
        <v>0</v>
      </c>
      <c r="F7" s="5">
        <f>VLOOKUP('Domain and Component Charts'!C5,ref_Maturity,2,0)</f>
        <v>0</v>
      </c>
      <c r="G7" s="6"/>
      <c r="H7" s="50"/>
    </row>
    <row r="8" spans="1:8" x14ac:dyDescent="0.2">
      <c r="A8" s="30"/>
      <c r="B8" s="35" t="s">
        <v>300</v>
      </c>
      <c r="C8" s="33" t="s">
        <v>301</v>
      </c>
      <c r="D8" s="118" t="str">
        <f>'Target Maturity Results'!I8</f>
        <v>Incomplete</v>
      </c>
      <c r="E8" s="119">
        <f>'Target Maturity Results'!J8</f>
        <v>0</v>
      </c>
      <c r="F8" s="5">
        <f>VLOOKUP('Domain and Component Charts'!C5,ref_Maturity,2,0)</f>
        <v>0</v>
      </c>
      <c r="G8" s="6"/>
      <c r="H8" s="50"/>
    </row>
    <row r="9" spans="1:8" ht="12.75" customHeight="1" thickBot="1" x14ac:dyDescent="0.25">
      <c r="A9" s="30"/>
      <c r="B9" s="37"/>
      <c r="C9" s="39" t="s">
        <v>318</v>
      </c>
      <c r="D9" s="118" t="str">
        <f>'Target Maturity Results'!I9</f>
        <v>Incomplete</v>
      </c>
      <c r="E9" s="119">
        <f>'Target Maturity Results'!J9</f>
        <v>0</v>
      </c>
      <c r="F9" s="5">
        <f>VLOOKUP('Domain and Component Charts'!C5,ref_Maturity,2,0)</f>
        <v>0</v>
      </c>
      <c r="G9" s="6"/>
      <c r="H9" s="50"/>
    </row>
    <row r="10" spans="1:8" x14ac:dyDescent="0.2">
      <c r="A10" s="30"/>
      <c r="B10" s="35" t="s">
        <v>331</v>
      </c>
      <c r="C10" s="33" t="s">
        <v>332</v>
      </c>
      <c r="D10" s="118" t="str">
        <f>'Target Maturity Results'!I10</f>
        <v>Incomplete</v>
      </c>
      <c r="E10" s="119">
        <f>'Target Maturity Results'!J10</f>
        <v>0</v>
      </c>
      <c r="F10" s="5">
        <f>VLOOKUP('Domain and Component Charts'!C5,ref_Maturity,2,0)</f>
        <v>0</v>
      </c>
      <c r="G10" s="6"/>
      <c r="H10" s="50"/>
    </row>
    <row r="11" spans="1:8" ht="12.75" customHeight="1" thickBot="1" x14ac:dyDescent="0.25">
      <c r="A11" s="30"/>
      <c r="B11" s="37"/>
      <c r="C11" s="39" t="s">
        <v>341</v>
      </c>
      <c r="D11" s="118" t="str">
        <f>'Target Maturity Results'!I11</f>
        <v>Incomplete</v>
      </c>
      <c r="E11" s="119">
        <f>'Target Maturity Results'!J11</f>
        <v>0</v>
      </c>
      <c r="F11" s="5">
        <f>VLOOKUP('Domain and Component Charts'!C5,ref_Maturity,2,0)</f>
        <v>0</v>
      </c>
      <c r="G11" s="6"/>
      <c r="H11" s="50"/>
    </row>
    <row r="12" spans="1:8" ht="12.75" customHeight="1" x14ac:dyDescent="0.2">
      <c r="A12" s="30"/>
      <c r="B12" s="35" t="s">
        <v>364</v>
      </c>
      <c r="C12" s="33" t="s">
        <v>365</v>
      </c>
      <c r="D12" s="118" t="str">
        <f>'Target Maturity Results'!I12</f>
        <v>Incomplete</v>
      </c>
      <c r="E12" s="119">
        <f>'Target Maturity Results'!J12</f>
        <v>0</v>
      </c>
      <c r="F12" s="5">
        <f>VLOOKUP('Domain and Component Charts'!C5,ref_Maturity,2,0)</f>
        <v>0</v>
      </c>
      <c r="G12" s="6"/>
      <c r="H12" s="50"/>
    </row>
    <row r="13" spans="1:8" ht="13.5" thickBot="1" x14ac:dyDescent="0.25">
      <c r="A13" s="30"/>
      <c r="B13" s="37"/>
      <c r="C13" s="39" t="s">
        <v>1112</v>
      </c>
      <c r="D13" s="118" t="str">
        <f>'Target Maturity Results'!I13</f>
        <v>Incomplete</v>
      </c>
      <c r="E13" s="119">
        <f>'Target Maturity Results'!J13</f>
        <v>0</v>
      </c>
      <c r="F13" s="5">
        <f>VLOOKUP('Domain and Component Charts'!C5,ref_Maturity,2,0)</f>
        <v>0</v>
      </c>
      <c r="G13" s="6"/>
      <c r="H13" s="50"/>
    </row>
    <row r="14" spans="1:8" ht="12.75" customHeight="1" x14ac:dyDescent="0.2">
      <c r="A14" s="30"/>
      <c r="B14" s="35" t="s">
        <v>391</v>
      </c>
      <c r="C14" s="33" t="s">
        <v>392</v>
      </c>
      <c r="D14" s="118" t="str">
        <f>'Target Maturity Results'!I14</f>
        <v>Incomplete</v>
      </c>
      <c r="E14" s="119">
        <f>'Target Maturity Results'!J14</f>
        <v>0</v>
      </c>
      <c r="F14" s="5">
        <f>VLOOKUP('Domain and Component Charts'!C5,ref_Maturity,2,0)</f>
        <v>0</v>
      </c>
      <c r="G14" s="6"/>
      <c r="H14" s="50"/>
    </row>
    <row r="15" spans="1:8" ht="12.75" customHeight="1" thickBot="1" x14ac:dyDescent="0.25">
      <c r="A15" s="31"/>
      <c r="B15" s="37"/>
      <c r="C15" s="39" t="s">
        <v>413</v>
      </c>
      <c r="D15" s="118" t="str">
        <f>'Target Maturity Results'!I15</f>
        <v>Incomplete</v>
      </c>
      <c r="E15" s="119">
        <f>'Target Maturity Results'!J15</f>
        <v>0</v>
      </c>
      <c r="F15" s="5">
        <f>VLOOKUP('Domain and Component Charts'!C5,ref_Maturity,2,0)</f>
        <v>0</v>
      </c>
      <c r="G15" s="6"/>
      <c r="H15" s="50"/>
    </row>
    <row r="16" spans="1:8" x14ac:dyDescent="0.2">
      <c r="A16" s="42" t="s">
        <v>438</v>
      </c>
      <c r="B16" s="35" t="s">
        <v>439</v>
      </c>
      <c r="C16" s="33" t="s">
        <v>440</v>
      </c>
      <c r="D16" s="118" t="str">
        <f>'Target Maturity Results'!I16</f>
        <v>Incomplete</v>
      </c>
      <c r="E16" s="119">
        <f>'Target Maturity Results'!J16</f>
        <v>0</v>
      </c>
      <c r="F16" s="5">
        <f>VLOOKUP('Domain and Component Charts'!C10,ref_Maturity,2,0)</f>
        <v>0</v>
      </c>
      <c r="G16" s="6"/>
      <c r="H16" s="50"/>
    </row>
    <row r="17" spans="1:8" ht="12.75" customHeight="1" thickBot="1" x14ac:dyDescent="0.25">
      <c r="A17" s="36"/>
      <c r="B17" s="37"/>
      <c r="C17" s="39" t="s">
        <v>463</v>
      </c>
      <c r="D17" s="118" t="str">
        <f>'Target Maturity Results'!I17</f>
        <v>Incomplete</v>
      </c>
      <c r="E17" s="119">
        <f>'Target Maturity Results'!J17</f>
        <v>0</v>
      </c>
      <c r="F17" s="5">
        <f>VLOOKUP('Domain and Component Charts'!C10,ref_Maturity,2,0)</f>
        <v>0</v>
      </c>
      <c r="G17" s="6"/>
      <c r="H17" s="50"/>
    </row>
    <row r="18" spans="1:8" x14ac:dyDescent="0.2">
      <c r="A18" s="36"/>
      <c r="B18" s="35" t="s">
        <v>472</v>
      </c>
      <c r="C18" s="33" t="s">
        <v>476</v>
      </c>
      <c r="D18" s="118" t="str">
        <f>'Target Maturity Results'!I18</f>
        <v>Incomplete</v>
      </c>
      <c r="E18" s="119">
        <f>'Target Maturity Results'!J18</f>
        <v>0</v>
      </c>
      <c r="F18" s="5">
        <f>VLOOKUP('Domain and Component Charts'!C10,ref_Maturity,2,0)</f>
        <v>0</v>
      </c>
      <c r="G18" s="6"/>
      <c r="H18" s="50"/>
    </row>
    <row r="19" spans="1:8" ht="13.5" thickBot="1" x14ac:dyDescent="0.25">
      <c r="A19" s="37"/>
      <c r="B19" s="37"/>
      <c r="C19" s="39" t="s">
        <v>473</v>
      </c>
      <c r="D19" s="118" t="str">
        <f>'Target Maturity Results'!I19</f>
        <v>Incomplete</v>
      </c>
      <c r="E19" s="119">
        <f>'Target Maturity Results'!J19</f>
        <v>0</v>
      </c>
      <c r="F19" s="5">
        <f>VLOOKUP('Domain and Component Charts'!C10,ref_Maturity,2,0)</f>
        <v>0</v>
      </c>
      <c r="G19" s="6"/>
      <c r="H19" s="50"/>
    </row>
    <row r="20" spans="1:8" x14ac:dyDescent="0.2">
      <c r="A20" s="42" t="s">
        <v>491</v>
      </c>
      <c r="B20" s="35" t="s">
        <v>492</v>
      </c>
      <c r="C20" s="33" t="s">
        <v>493</v>
      </c>
      <c r="D20" s="118" t="str">
        <f>'Target Maturity Results'!I20</f>
        <v>Incomplete</v>
      </c>
      <c r="E20" s="119">
        <f>'Target Maturity Results'!J20</f>
        <v>0</v>
      </c>
      <c r="F20" s="5">
        <f>VLOOKUP('Domain and Component Charts'!C12,ref_Maturity,2,0)</f>
        <v>0</v>
      </c>
      <c r="G20" s="6"/>
      <c r="H20" s="50"/>
    </row>
    <row r="21" spans="1:8" x14ac:dyDescent="0.2">
      <c r="A21" s="36"/>
      <c r="B21" s="36"/>
      <c r="C21" s="34" t="s">
        <v>536</v>
      </c>
      <c r="D21" s="118" t="str">
        <f>'Target Maturity Results'!I21</f>
        <v>Incomplete</v>
      </c>
      <c r="E21" s="119">
        <f>'Target Maturity Results'!J21</f>
        <v>0</v>
      </c>
      <c r="F21" s="5">
        <f>VLOOKUP('Domain and Component Charts'!C12,ref_Maturity,2,0)</f>
        <v>0</v>
      </c>
      <c r="G21" s="50"/>
      <c r="H21" s="50"/>
    </row>
    <row r="22" spans="1:8" ht="13.5" thickBot="1" x14ac:dyDescent="0.25">
      <c r="A22" s="36"/>
      <c r="B22" s="37"/>
      <c r="C22" s="39" t="s">
        <v>559</v>
      </c>
      <c r="D22" s="118" t="str">
        <f>'Target Maturity Results'!I22</f>
        <v>Incomplete</v>
      </c>
      <c r="E22" s="119">
        <f>'Target Maturity Results'!J22</f>
        <v>0</v>
      </c>
      <c r="F22" s="5">
        <f>VLOOKUP('Domain and Component Charts'!C12,ref_Maturity,2,0)</f>
        <v>0</v>
      </c>
      <c r="G22" s="50"/>
      <c r="H22" s="50"/>
    </row>
    <row r="23" spans="1:8" ht="12.75" customHeight="1" x14ac:dyDescent="0.2">
      <c r="A23" s="36"/>
      <c r="B23" s="35" t="s">
        <v>562</v>
      </c>
      <c r="C23" s="33" t="s">
        <v>563</v>
      </c>
      <c r="D23" s="118" t="str">
        <f>'Target Maturity Results'!I23</f>
        <v>Incomplete</v>
      </c>
      <c r="E23" s="119">
        <f>'Target Maturity Results'!J23</f>
        <v>0</v>
      </c>
      <c r="F23" s="5">
        <f>VLOOKUP('Domain and Component Charts'!C12,ref_Maturity,2,0)</f>
        <v>0</v>
      </c>
      <c r="G23" s="50"/>
      <c r="H23" s="50"/>
    </row>
    <row r="24" spans="1:8" x14ac:dyDescent="0.2">
      <c r="A24" s="36"/>
      <c r="B24" s="36"/>
      <c r="C24" s="34" t="s">
        <v>584</v>
      </c>
      <c r="D24" s="118" t="str">
        <f>'Target Maturity Results'!I24</f>
        <v>Incomplete</v>
      </c>
      <c r="E24" s="119">
        <f>'Target Maturity Results'!J24</f>
        <v>0</v>
      </c>
      <c r="F24" s="5">
        <f>VLOOKUP('Domain and Component Charts'!C12,ref_Maturity,2,0)</f>
        <v>0</v>
      </c>
      <c r="G24" s="50"/>
      <c r="H24" s="50"/>
    </row>
    <row r="25" spans="1:8" x14ac:dyDescent="0.2">
      <c r="A25" s="36"/>
      <c r="B25" s="36"/>
      <c r="C25" s="34" t="s">
        <v>589</v>
      </c>
      <c r="D25" s="118" t="str">
        <f>'Target Maturity Results'!I25</f>
        <v>Incomplete</v>
      </c>
      <c r="E25" s="119">
        <f>'Target Maturity Results'!J25</f>
        <v>0</v>
      </c>
      <c r="F25" s="5">
        <f>VLOOKUP('Domain and Component Charts'!C12,ref_Maturity,2,0)</f>
        <v>0</v>
      </c>
      <c r="G25" s="50"/>
      <c r="H25" s="50"/>
    </row>
    <row r="26" spans="1:8" ht="12.75" customHeight="1" x14ac:dyDescent="0.2">
      <c r="A26" s="36"/>
      <c r="B26" s="36"/>
      <c r="C26" s="34" t="s">
        <v>598</v>
      </c>
      <c r="D26" s="118" t="str">
        <f>'Target Maturity Results'!I26</f>
        <v>Incomplete</v>
      </c>
      <c r="E26" s="119">
        <f>'Target Maturity Results'!J26</f>
        <v>0</v>
      </c>
      <c r="F26" s="5">
        <f>VLOOKUP('Domain and Component Charts'!C12,ref_Maturity,2,0)</f>
        <v>0</v>
      </c>
      <c r="G26" s="50"/>
      <c r="H26" s="50"/>
    </row>
    <row r="27" spans="1:8" ht="12.75" customHeight="1" x14ac:dyDescent="0.2">
      <c r="A27" s="36"/>
      <c r="B27" s="36"/>
      <c r="C27" s="34" t="s">
        <v>607</v>
      </c>
      <c r="D27" s="118" t="str">
        <f>'Target Maturity Results'!I27</f>
        <v>Incomplete</v>
      </c>
      <c r="E27" s="119">
        <f>'Target Maturity Results'!J27</f>
        <v>0</v>
      </c>
      <c r="F27" s="5">
        <f>VLOOKUP('Domain and Component Charts'!C12,ref_Maturity,2,0)</f>
        <v>0</v>
      </c>
      <c r="G27" s="50"/>
      <c r="H27" s="50"/>
    </row>
    <row r="28" spans="1:8" x14ac:dyDescent="0.2">
      <c r="A28" s="36"/>
      <c r="B28" s="36"/>
      <c r="C28" s="34" t="s">
        <v>612</v>
      </c>
      <c r="D28" s="118" t="str">
        <f>'Target Maturity Results'!I28</f>
        <v>Incomplete</v>
      </c>
      <c r="E28" s="119">
        <f>'Target Maturity Results'!J28</f>
        <v>0</v>
      </c>
      <c r="F28" s="5">
        <f>VLOOKUP('Domain and Component Charts'!C12,ref_Maturity,2,0)</f>
        <v>0</v>
      </c>
      <c r="G28" s="50"/>
      <c r="H28" s="50"/>
    </row>
    <row r="29" spans="1:8" x14ac:dyDescent="0.2">
      <c r="A29" s="36"/>
      <c r="B29" s="36"/>
      <c r="C29" s="34" t="s">
        <v>615</v>
      </c>
      <c r="D29" s="118" t="str">
        <f>'Target Maturity Results'!I29</f>
        <v>Incomplete</v>
      </c>
      <c r="E29" s="119">
        <f>'Target Maturity Results'!J29</f>
        <v>0</v>
      </c>
      <c r="F29" s="5">
        <f>VLOOKUP('Domain and Component Charts'!C12,ref_Maturity,2,0)</f>
        <v>0</v>
      </c>
      <c r="G29" s="50"/>
      <c r="H29" s="50"/>
    </row>
    <row r="30" spans="1:8" ht="13.5" thickBot="1" x14ac:dyDescent="0.25">
      <c r="A30" s="36"/>
      <c r="B30" s="37"/>
      <c r="C30" s="39" t="s">
        <v>618</v>
      </c>
      <c r="D30" s="118" t="str">
        <f>'Target Maturity Results'!I30</f>
        <v>Incomplete</v>
      </c>
      <c r="E30" s="119">
        <f>'Target Maturity Results'!J30</f>
        <v>0</v>
      </c>
      <c r="F30" s="5">
        <f>VLOOKUP('Domain and Component Charts'!C12,ref_Maturity,2,0)</f>
        <v>0</v>
      </c>
      <c r="G30" s="50"/>
      <c r="H30" s="50"/>
    </row>
    <row r="31" spans="1:8" x14ac:dyDescent="0.2">
      <c r="A31" s="36"/>
      <c r="B31" s="35" t="s">
        <v>621</v>
      </c>
      <c r="C31" s="33" t="s">
        <v>622</v>
      </c>
      <c r="D31" s="118" t="str">
        <f>'Target Maturity Results'!I31</f>
        <v>Incomplete</v>
      </c>
      <c r="E31" s="119">
        <f>'Target Maturity Results'!J31</f>
        <v>0</v>
      </c>
      <c r="F31" s="5">
        <f>VLOOKUP('Domain and Component Charts'!C12,ref_Maturity,2,0)</f>
        <v>0</v>
      </c>
      <c r="G31" s="50"/>
      <c r="H31" s="50"/>
    </row>
    <row r="32" spans="1:8" x14ac:dyDescent="0.2">
      <c r="A32" s="36"/>
      <c r="B32" s="36"/>
      <c r="C32" s="34" t="s">
        <v>643</v>
      </c>
      <c r="D32" s="118" t="str">
        <f>'Target Maturity Results'!I32</f>
        <v>Incomplete</v>
      </c>
      <c r="E32" s="119">
        <f>'Target Maturity Results'!J32</f>
        <v>0</v>
      </c>
      <c r="F32" s="5">
        <f>VLOOKUP('Domain and Component Charts'!C12,ref_Maturity,2,0)</f>
        <v>0</v>
      </c>
      <c r="G32" s="50"/>
      <c r="H32" s="50"/>
    </row>
    <row r="33" spans="1:8" ht="13.5" thickBot="1" x14ac:dyDescent="0.25">
      <c r="A33" s="36"/>
      <c r="B33" s="37"/>
      <c r="C33" s="39" t="s">
        <v>656</v>
      </c>
      <c r="D33" s="118" t="str">
        <f>'Target Maturity Results'!I33</f>
        <v>Incomplete</v>
      </c>
      <c r="E33" s="119">
        <f>'Target Maturity Results'!J33</f>
        <v>0</v>
      </c>
      <c r="F33" s="5">
        <f>VLOOKUP('Domain and Component Charts'!C12,ref_Maturity,2,0)</f>
        <v>0</v>
      </c>
      <c r="G33" s="50"/>
      <c r="H33" s="50"/>
    </row>
    <row r="34" spans="1:8" ht="13.5" thickBot="1" x14ac:dyDescent="0.25">
      <c r="A34" s="36"/>
      <c r="B34" s="40" t="s">
        <v>659</v>
      </c>
      <c r="C34" s="41" t="s">
        <v>660</v>
      </c>
      <c r="D34" s="118" t="str">
        <f>'Target Maturity Results'!I34</f>
        <v>Incomplete</v>
      </c>
      <c r="E34" s="119">
        <f>'Target Maturity Results'!J34</f>
        <v>0</v>
      </c>
      <c r="F34" s="5">
        <f>VLOOKUP('Domain and Component Charts'!C12,ref_Maturity,2,0)</f>
        <v>0</v>
      </c>
      <c r="G34" s="50"/>
      <c r="H34" s="50"/>
    </row>
    <row r="35" spans="1:8" x14ac:dyDescent="0.2">
      <c r="A35" s="36"/>
      <c r="B35" s="35" t="s">
        <v>683</v>
      </c>
      <c r="C35" s="38" t="s">
        <v>684</v>
      </c>
      <c r="D35" s="118" t="str">
        <f>'Target Maturity Results'!I35</f>
        <v>Incomplete</v>
      </c>
      <c r="E35" s="119">
        <f>'Target Maturity Results'!J35</f>
        <v>0</v>
      </c>
      <c r="F35" s="5">
        <f>VLOOKUP('Domain and Component Charts'!C12,ref_Maturity,2,0)</f>
        <v>0</v>
      </c>
      <c r="G35" s="50"/>
      <c r="H35" s="50"/>
    </row>
    <row r="36" spans="1:8" ht="13.5" thickBot="1" x14ac:dyDescent="0.25">
      <c r="A36" s="36"/>
      <c r="B36" s="37"/>
      <c r="C36" s="39" t="s">
        <v>699</v>
      </c>
      <c r="D36" s="118" t="str">
        <f>'Target Maturity Results'!I36</f>
        <v>Incomplete</v>
      </c>
      <c r="E36" s="119">
        <f>'Target Maturity Results'!J36</f>
        <v>0</v>
      </c>
      <c r="F36" s="5">
        <f>VLOOKUP('Domain and Component Charts'!C12,ref_Maturity,2,0)</f>
        <v>0</v>
      </c>
      <c r="G36" s="50"/>
      <c r="H36" s="50"/>
    </row>
    <row r="37" spans="1:8" x14ac:dyDescent="0.2">
      <c r="A37" s="36"/>
      <c r="B37" s="35" t="s">
        <v>708</v>
      </c>
      <c r="C37" s="33" t="s">
        <v>709</v>
      </c>
      <c r="D37" s="118" t="str">
        <f>'Target Maturity Results'!I37</f>
        <v>Incomplete</v>
      </c>
      <c r="E37" s="119">
        <f>'Target Maturity Results'!J37</f>
        <v>0</v>
      </c>
      <c r="F37" s="5">
        <f>VLOOKUP('Domain and Component Charts'!C12,ref_Maturity,2,0)</f>
        <v>0</v>
      </c>
      <c r="G37" s="50"/>
      <c r="H37" s="50"/>
    </row>
    <row r="38" spans="1:8" x14ac:dyDescent="0.2">
      <c r="A38" s="36"/>
      <c r="B38" s="36"/>
      <c r="C38" s="34" t="s">
        <v>722</v>
      </c>
      <c r="D38" s="118" t="str">
        <f>'Target Maturity Results'!I38</f>
        <v>Incomplete</v>
      </c>
      <c r="E38" s="119">
        <f>'Target Maturity Results'!J38</f>
        <v>0</v>
      </c>
      <c r="F38" s="5">
        <f>VLOOKUP('Domain and Component Charts'!C12,ref_Maturity,2,0)</f>
        <v>0</v>
      </c>
      <c r="G38" s="50"/>
      <c r="H38" s="50"/>
    </row>
    <row r="39" spans="1:8" ht="13.5" thickBot="1" x14ac:dyDescent="0.25">
      <c r="A39" s="37"/>
      <c r="B39" s="37"/>
      <c r="C39" s="39" t="s">
        <v>725</v>
      </c>
      <c r="D39" s="118" t="str">
        <f>'Target Maturity Results'!I39</f>
        <v>Incomplete</v>
      </c>
      <c r="E39" s="119">
        <f>'Target Maturity Results'!J39</f>
        <v>0</v>
      </c>
      <c r="F39" s="5">
        <f>VLOOKUP('Domain and Component Charts'!C12,ref_Maturity,2,0)</f>
        <v>0</v>
      </c>
      <c r="G39" s="50"/>
      <c r="H39" s="50"/>
    </row>
    <row r="40" spans="1:8" x14ac:dyDescent="0.2">
      <c r="A40" s="42" t="s">
        <v>730</v>
      </c>
      <c r="B40" s="43" t="s">
        <v>1113</v>
      </c>
      <c r="C40" s="33" t="s">
        <v>732</v>
      </c>
      <c r="D40" s="118" t="str">
        <f>'Target Maturity Results'!I40</f>
        <v>Incomplete</v>
      </c>
      <c r="E40" s="119">
        <f>'Target Maturity Results'!J40</f>
        <v>0</v>
      </c>
      <c r="F40" s="5">
        <f>VLOOKUP('Domain and Component Charts'!$C$18,ref_Maturity,2,0)</f>
        <v>0</v>
      </c>
      <c r="G40" s="50"/>
      <c r="H40" s="50"/>
    </row>
    <row r="41" spans="1:8" ht="13.5" thickBot="1" x14ac:dyDescent="0.25">
      <c r="A41" s="36"/>
      <c r="B41" s="37"/>
      <c r="C41" s="39" t="s">
        <v>739</v>
      </c>
      <c r="D41" s="118" t="str">
        <f>'Target Maturity Results'!I41</f>
        <v>Incomplete</v>
      </c>
      <c r="E41" s="119">
        <f>'Target Maturity Results'!J41</f>
        <v>0</v>
      </c>
      <c r="F41" s="5">
        <f>VLOOKUP('Domain and Component Charts'!$C$18,ref_Maturity,2,0)</f>
        <v>0</v>
      </c>
      <c r="G41" s="50"/>
      <c r="H41" s="50"/>
    </row>
    <row r="42" spans="1:8" x14ac:dyDescent="0.2">
      <c r="A42" s="36"/>
      <c r="B42" s="35" t="s">
        <v>752</v>
      </c>
      <c r="C42" s="33" t="s">
        <v>753</v>
      </c>
      <c r="D42" s="118" t="str">
        <f>'Target Maturity Results'!I42</f>
        <v>Incomplete</v>
      </c>
      <c r="E42" s="119">
        <f>'Target Maturity Results'!J42</f>
        <v>0</v>
      </c>
      <c r="F42" s="5">
        <f>VLOOKUP('Domain and Component Charts'!$C$18,ref_Maturity,2,0)</f>
        <v>0</v>
      </c>
      <c r="G42" s="50"/>
      <c r="H42" s="50"/>
    </row>
    <row r="43" spans="1:8" x14ac:dyDescent="0.2">
      <c r="A43" s="36"/>
      <c r="B43" s="36"/>
      <c r="C43" s="34" t="s">
        <v>772</v>
      </c>
      <c r="D43" s="118" t="str">
        <f>'Target Maturity Results'!I43</f>
        <v>Incomplete</v>
      </c>
      <c r="E43" s="119">
        <f>'Target Maturity Results'!J43</f>
        <v>0</v>
      </c>
      <c r="F43" s="5">
        <f>VLOOKUP('Domain and Component Charts'!$C$18,ref_Maturity,2,0)</f>
        <v>0</v>
      </c>
      <c r="G43" s="50"/>
      <c r="H43" s="50"/>
    </row>
    <row r="44" spans="1:8" ht="13.5" thickBot="1" x14ac:dyDescent="0.25">
      <c r="A44" s="36"/>
      <c r="B44" s="37"/>
      <c r="C44" s="39" t="s">
        <v>785</v>
      </c>
      <c r="D44" s="118" t="str">
        <f>'Target Maturity Results'!I44</f>
        <v>Incomplete</v>
      </c>
      <c r="E44" s="119">
        <f>'Target Maturity Results'!J44</f>
        <v>0</v>
      </c>
      <c r="F44" s="5">
        <f>VLOOKUP('Domain and Component Charts'!$C$18,ref_Maturity,2,0)</f>
        <v>0</v>
      </c>
      <c r="G44" s="50"/>
      <c r="H44" s="50"/>
    </row>
    <row r="45" spans="1:8" ht="13.5" thickBot="1" x14ac:dyDescent="0.25">
      <c r="A45" s="36"/>
      <c r="B45" s="35" t="s">
        <v>800</v>
      </c>
      <c r="C45" s="33" t="s">
        <v>801</v>
      </c>
      <c r="D45" s="118" t="str">
        <f>'Target Maturity Results'!I45</f>
        <v>Incomplete</v>
      </c>
      <c r="E45" s="119">
        <f>'Target Maturity Results'!J45</f>
        <v>0</v>
      </c>
      <c r="F45" s="5">
        <f>VLOOKUP('Domain and Component Charts'!$C$18,ref_Maturity,2,0)</f>
        <v>0</v>
      </c>
      <c r="G45" s="50"/>
      <c r="H45" s="50"/>
    </row>
    <row r="46" spans="1:8" ht="13.5" thickBot="1" x14ac:dyDescent="0.25">
      <c r="A46" s="36"/>
      <c r="B46" s="2"/>
      <c r="C46" s="33" t="s">
        <v>816</v>
      </c>
      <c r="D46" s="118" t="str">
        <f>'Target Maturity Results'!I46</f>
        <v>Incomplete</v>
      </c>
      <c r="E46" s="119">
        <f>'Target Maturity Results'!J46</f>
        <v>0</v>
      </c>
      <c r="F46" s="5">
        <f>VLOOKUP('Domain and Component Charts'!$C$18,ref_Maturity,2,0)</f>
        <v>0</v>
      </c>
      <c r="G46" s="50"/>
      <c r="H46" s="50"/>
    </row>
    <row r="47" spans="1:8" ht="13.5" thickBot="1" x14ac:dyDescent="0.25">
      <c r="A47" s="37"/>
      <c r="B47" s="35" t="s">
        <v>843</v>
      </c>
      <c r="C47" s="39" t="s">
        <v>844</v>
      </c>
      <c r="D47" s="118" t="str">
        <f>'Target Maturity Results'!I47</f>
        <v>Incomplete</v>
      </c>
      <c r="E47" s="119">
        <f>'Target Maturity Results'!J47</f>
        <v>0</v>
      </c>
      <c r="F47" s="5">
        <f>VLOOKUP('Domain and Component Charts'!$C$18,ref_Maturity,2,0)</f>
        <v>0</v>
      </c>
      <c r="G47" s="50"/>
      <c r="H47" s="50"/>
    </row>
    <row r="48" spans="1:8" x14ac:dyDescent="0.2">
      <c r="A48" s="42" t="s">
        <v>863</v>
      </c>
      <c r="B48" s="35" t="s">
        <v>864</v>
      </c>
      <c r="C48" s="33" t="s">
        <v>865</v>
      </c>
      <c r="D48" s="118" t="str">
        <f>'Target Maturity Results'!I48</f>
        <v>Incomplete</v>
      </c>
      <c r="E48" s="119">
        <f>'Target Maturity Results'!J48</f>
        <v>0</v>
      </c>
      <c r="F48" s="5">
        <f>VLOOKUP('Domain and Component Charts'!$C$22,ref_Maturity,2,0)</f>
        <v>0</v>
      </c>
      <c r="G48" s="50"/>
      <c r="H48" s="50"/>
    </row>
    <row r="49" spans="1:8" x14ac:dyDescent="0.2">
      <c r="A49" s="36"/>
      <c r="B49" s="36"/>
      <c r="C49" s="34" t="s">
        <v>890</v>
      </c>
      <c r="D49" s="118" t="str">
        <f>'Target Maturity Results'!I49</f>
        <v>Incomplete</v>
      </c>
      <c r="E49" s="119">
        <f>'Target Maturity Results'!J49</f>
        <v>0</v>
      </c>
      <c r="F49" s="5">
        <f>VLOOKUP('Domain and Component Charts'!$C$22,ref_Maturity,2,0)</f>
        <v>0</v>
      </c>
      <c r="G49" s="50"/>
      <c r="H49" s="50"/>
    </row>
    <row r="50" spans="1:8" ht="13.5" thickBot="1" x14ac:dyDescent="0.25">
      <c r="A50" s="36"/>
      <c r="B50" s="37"/>
      <c r="C50" s="39" t="s">
        <v>917</v>
      </c>
      <c r="D50" s="118" t="str">
        <f>'Target Maturity Results'!I50</f>
        <v>Incomplete</v>
      </c>
      <c r="E50" s="119">
        <f>'Target Maturity Results'!J50</f>
        <v>0</v>
      </c>
      <c r="F50" s="5">
        <f>VLOOKUP('Domain and Component Charts'!$C$22,ref_Maturity,2,0)</f>
        <v>0</v>
      </c>
      <c r="G50" s="6"/>
      <c r="H50" s="50"/>
    </row>
    <row r="51" spans="1:8" x14ac:dyDescent="0.2">
      <c r="A51" s="36"/>
      <c r="B51" s="35" t="s">
        <v>922</v>
      </c>
      <c r="C51" s="33" t="s">
        <v>923</v>
      </c>
      <c r="D51" s="118" t="str">
        <f>'Target Maturity Results'!I51</f>
        <v>Incomplete</v>
      </c>
      <c r="E51" s="119">
        <f>'Target Maturity Results'!J51</f>
        <v>0</v>
      </c>
      <c r="F51" s="5">
        <f>VLOOKUP('Domain and Component Charts'!$C$22,ref_Maturity,2,0)</f>
        <v>0</v>
      </c>
      <c r="G51" s="6"/>
      <c r="H51" s="50"/>
    </row>
    <row r="52" spans="1:8" x14ac:dyDescent="0.2">
      <c r="A52" s="36"/>
      <c r="B52" s="36"/>
      <c r="C52" s="34" t="s">
        <v>928</v>
      </c>
      <c r="D52" s="118" t="str">
        <f>'Target Maturity Results'!I52</f>
        <v>Incomplete</v>
      </c>
      <c r="E52" s="119">
        <f>'Target Maturity Results'!J52</f>
        <v>0</v>
      </c>
      <c r="F52" s="5">
        <f>VLOOKUP('Domain and Component Charts'!$C$22,ref_Maturity,2,0)</f>
        <v>0</v>
      </c>
      <c r="G52" s="6"/>
      <c r="H52" s="50"/>
    </row>
    <row r="53" spans="1:8" ht="13.5" thickBot="1" x14ac:dyDescent="0.25">
      <c r="A53" s="36"/>
      <c r="B53" s="37"/>
      <c r="C53" s="39" t="s">
        <v>1114</v>
      </c>
      <c r="D53" s="118" t="str">
        <f>'Target Maturity Results'!I53</f>
        <v>Incomplete</v>
      </c>
      <c r="E53" s="119">
        <f>'Target Maturity Results'!J53</f>
        <v>0</v>
      </c>
      <c r="F53" s="5">
        <f>VLOOKUP('Domain and Component Charts'!$C$22,ref_Maturity,2,0)</f>
        <v>0</v>
      </c>
      <c r="G53" s="6"/>
      <c r="H53" s="50"/>
    </row>
    <row r="54" spans="1:8" x14ac:dyDescent="0.2">
      <c r="A54" s="36"/>
      <c r="B54" s="35" t="s">
        <v>946</v>
      </c>
      <c r="C54" s="33" t="s">
        <v>947</v>
      </c>
      <c r="D54" s="118" t="str">
        <f>'Target Maturity Results'!I54</f>
        <v>Incomplete</v>
      </c>
      <c r="E54" s="119">
        <f>'Target Maturity Results'!J54</f>
        <v>0</v>
      </c>
      <c r="F54" s="5">
        <f>VLOOKUP('Domain and Component Charts'!$C$22,ref_Maturity,2,0)</f>
        <v>0</v>
      </c>
      <c r="G54" s="6"/>
      <c r="H54" s="50"/>
    </row>
    <row r="55" spans="1:8" ht="13.5" thickBot="1" x14ac:dyDescent="0.25">
      <c r="A55" s="37"/>
      <c r="B55" s="37"/>
      <c r="C55" s="39" t="s">
        <v>962</v>
      </c>
      <c r="D55" s="118" t="str">
        <f>'Target Maturity Results'!I55</f>
        <v>Incomplete</v>
      </c>
      <c r="E55" s="119">
        <f>'Target Maturity Results'!J55</f>
        <v>0</v>
      </c>
      <c r="F55" s="5">
        <f>VLOOKUP('Domain and Component Charts'!$C$22,ref_Maturity,2,0)</f>
        <v>0</v>
      </c>
      <c r="G55" s="6"/>
      <c r="H55" s="50"/>
    </row>
    <row r="56" spans="1:8" ht="13.5" thickBot="1" x14ac:dyDescent="0.25">
      <c r="A56" s="42" t="s">
        <v>977</v>
      </c>
      <c r="B56" s="40" t="s">
        <v>978</v>
      </c>
      <c r="C56" s="41" t="s">
        <v>979</v>
      </c>
      <c r="D56" s="118" t="str">
        <f>'Target Maturity Results'!I56</f>
        <v>Incomplete</v>
      </c>
      <c r="E56" s="119">
        <f>'Target Maturity Results'!J56</f>
        <v>0</v>
      </c>
      <c r="F56" s="5">
        <f>VLOOKUP('Domain and Component Charts'!$C$25,ref_Maturity,2,0)</f>
        <v>0</v>
      </c>
      <c r="G56" s="6"/>
      <c r="H56" s="50"/>
    </row>
    <row r="57" spans="1:8" x14ac:dyDescent="0.2">
      <c r="A57" s="36"/>
      <c r="B57" s="35" t="s">
        <v>998</v>
      </c>
      <c r="C57" s="33" t="s">
        <v>999</v>
      </c>
      <c r="D57" s="118" t="str">
        <f>'Target Maturity Results'!I57</f>
        <v>Incomplete</v>
      </c>
      <c r="E57" s="119">
        <f>'Target Maturity Results'!J57</f>
        <v>0</v>
      </c>
      <c r="F57" s="5">
        <f>VLOOKUP('Domain and Component Charts'!$C$25,ref_Maturity,2,0)</f>
        <v>0</v>
      </c>
      <c r="G57" s="6"/>
      <c r="H57" s="50"/>
    </row>
    <row r="58" spans="1:8" ht="13.5" thickBot="1" x14ac:dyDescent="0.25">
      <c r="A58" s="37"/>
      <c r="B58" s="37"/>
      <c r="C58" s="39" t="s">
        <v>1004</v>
      </c>
      <c r="D58" s="118" t="str">
        <f>'Target Maturity Results'!I58</f>
        <v>Incomplete</v>
      </c>
      <c r="E58" s="119">
        <f>'Target Maturity Results'!J58</f>
        <v>0</v>
      </c>
      <c r="F58" s="5">
        <f>VLOOKUP('Domain and Component Charts'!$C$25,ref_Maturity,2,0)</f>
        <v>0</v>
      </c>
      <c r="G58" s="6"/>
      <c r="H58" s="50"/>
    </row>
    <row r="59" spans="1:8" ht="13.5" thickBot="1" x14ac:dyDescent="0.25">
      <c r="A59" s="42" t="s">
        <v>1019</v>
      </c>
      <c r="B59" s="40" t="s">
        <v>1020</v>
      </c>
      <c r="C59" s="41" t="s">
        <v>1020</v>
      </c>
      <c r="D59" s="118" t="str">
        <f>'Target Maturity Results'!I59</f>
        <v>Incomplete</v>
      </c>
      <c r="E59" s="119">
        <f>'Target Maturity Results'!J59</f>
        <v>0</v>
      </c>
      <c r="F59" s="5">
        <f>VLOOKUP('Domain and Component Charts'!$C$27,ref_Maturity,2,0)</f>
        <v>0</v>
      </c>
      <c r="G59" s="6"/>
      <c r="H59" s="50"/>
    </row>
    <row r="60" spans="1:8" x14ac:dyDescent="0.2">
      <c r="A60" s="36"/>
      <c r="B60" s="35" t="s">
        <v>1043</v>
      </c>
      <c r="C60" s="33" t="s">
        <v>1044</v>
      </c>
      <c r="D60" s="118" t="str">
        <f>'Target Maturity Results'!I60</f>
        <v>Incomplete</v>
      </c>
      <c r="E60" s="119">
        <f>'Target Maturity Results'!J60</f>
        <v>0</v>
      </c>
      <c r="F60" s="5">
        <f>VLOOKUP('Domain and Component Charts'!$C$27,ref_Maturity,2,0)</f>
        <v>0</v>
      </c>
      <c r="G60" s="6"/>
      <c r="H60" s="50"/>
    </row>
    <row r="61" spans="1:8" ht="13.5" thickBot="1" x14ac:dyDescent="0.25">
      <c r="A61" s="36"/>
      <c r="B61" s="37"/>
      <c r="C61" s="39" t="s">
        <v>1059</v>
      </c>
      <c r="D61" s="118" t="str">
        <f>'Target Maturity Results'!I61</f>
        <v>Incomplete</v>
      </c>
      <c r="E61" s="119">
        <f>'Target Maturity Results'!J61</f>
        <v>0</v>
      </c>
      <c r="F61" s="5">
        <f>VLOOKUP('Domain and Component Charts'!$C$27,ref_Maturity,2,0)</f>
        <v>0</v>
      </c>
      <c r="G61" s="6"/>
      <c r="H61" s="50"/>
    </row>
    <row r="62" spans="1:8" ht="13.5" thickBot="1" x14ac:dyDescent="0.25">
      <c r="A62" s="37"/>
      <c r="B62" s="40" t="s">
        <v>1064</v>
      </c>
      <c r="C62" s="41" t="s">
        <v>1065</v>
      </c>
      <c r="D62" s="118" t="str">
        <f>'Target Maturity Results'!I62</f>
        <v>Incomplete</v>
      </c>
      <c r="E62" s="119">
        <f>'Target Maturity Results'!J62</f>
        <v>0</v>
      </c>
      <c r="F62" s="5">
        <f>VLOOKUP('Domain and Component Charts'!$C$27,ref_Maturity,2,0)</f>
        <v>0</v>
      </c>
      <c r="G62" s="6"/>
      <c r="H62" s="50"/>
    </row>
  </sheetData>
  <sheetProtection algorithmName="SHA-512" hashValue="BICu1s4N5GDZQ5nTK+3YkLtw46YKLIhokukSw40E5osVNCm0F1/kz3xqpcyHaz6HhQ02a6Lj8ACgs2r0zqzhAQ==" saltValue="PNefhohp+wmn8trJjjSIdQ==" spinCount="100000" sheet="1" objects="1" scenarios="1" selectLockedCells="1"/>
  <pageMargins left="0.7" right="0.7" top="0.75" bottom="0.75" header="0.3" footer="0.3"/>
  <pageSetup scale="61" orientation="landscape" r:id="rId1"/>
  <headerFooter>
    <oddHeader>&amp;C&amp;"Arial,Regular"&amp;12Charts of Components</oddHeader>
    <oddFooter>&amp;C&amp;"Arial,Regular"Page &amp;P of &amp;N</oddFooter>
  </headerFooter>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4"/>
  <sheetViews>
    <sheetView workbookViewId="0">
      <selection activeCell="A12" sqref="A12:A14"/>
    </sheetView>
  </sheetViews>
  <sheetFormatPr defaultColWidth="9.33203125" defaultRowHeight="12.75" x14ac:dyDescent="0.2"/>
  <cols>
    <col min="1" max="1" width="16" style="25" customWidth="1"/>
    <col min="2" max="2" width="7.1640625" style="25" customWidth="1"/>
    <col min="3" max="16384" width="9.33203125" style="25"/>
  </cols>
  <sheetData>
    <row r="1" spans="1:2" x14ac:dyDescent="0.2">
      <c r="A1" s="25" t="s">
        <v>1115</v>
      </c>
    </row>
    <row r="2" spans="1:2" x14ac:dyDescent="0.2">
      <c r="A2" s="25" t="s">
        <v>1090</v>
      </c>
      <c r="B2" s="25">
        <v>0</v>
      </c>
    </row>
    <row r="3" spans="1:2" x14ac:dyDescent="0.2">
      <c r="A3" s="25" t="s">
        <v>1116</v>
      </c>
      <c r="B3" s="25">
        <v>1</v>
      </c>
    </row>
    <row r="4" spans="1:2" x14ac:dyDescent="0.2">
      <c r="A4" s="25" t="s">
        <v>23</v>
      </c>
      <c r="B4" s="25">
        <v>2</v>
      </c>
    </row>
    <row r="5" spans="1:2" x14ac:dyDescent="0.2">
      <c r="A5" s="25" t="s">
        <v>1117</v>
      </c>
      <c r="B5" s="25">
        <v>3</v>
      </c>
    </row>
    <row r="6" spans="1:2" x14ac:dyDescent="0.2">
      <c r="A6" s="25" t="s">
        <v>24</v>
      </c>
      <c r="B6" s="25">
        <v>4</v>
      </c>
    </row>
    <row r="7" spans="1:2" x14ac:dyDescent="0.2">
      <c r="A7" s="25" t="s">
        <v>25</v>
      </c>
      <c r="B7" s="25">
        <v>5</v>
      </c>
    </row>
    <row r="8" spans="1:2" x14ac:dyDescent="0.2">
      <c r="A8" s="25" t="s">
        <v>1118</v>
      </c>
      <c r="B8" s="25">
        <v>6</v>
      </c>
    </row>
    <row r="11" spans="1:2" x14ac:dyDescent="0.2">
      <c r="A11" s="25" t="s">
        <v>1119</v>
      </c>
    </row>
    <row r="12" spans="1:2" x14ac:dyDescent="0.2">
      <c r="A12" s="25" t="s">
        <v>1080</v>
      </c>
    </row>
    <row r="13" spans="1:2" x14ac:dyDescent="0.2">
      <c r="A13" s="25" t="s">
        <v>1083</v>
      </c>
    </row>
    <row r="14" spans="1:2" x14ac:dyDescent="0.2">
      <c r="A14" s="25" t="s">
        <v>1084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vt:lpstr>
      <vt:lpstr>Inherent Risk Assessment</vt:lpstr>
      <vt:lpstr>Target Maturity Assessment</vt:lpstr>
      <vt:lpstr>Target Maturity Results</vt:lpstr>
      <vt:lpstr>Domain and Component Charts</vt:lpstr>
      <vt:lpstr>Domain and Sub-Component Charts</vt:lpstr>
      <vt:lpstr>ref</vt:lpstr>
      <vt:lpstr>'Inherent Risk Assessment'!Print_Area</vt:lpstr>
      <vt:lpstr>'Target Maturity Assessment'!Print_Area</vt:lpstr>
      <vt:lpstr>'Target Maturity Results'!Print_Area</vt:lpstr>
      <vt:lpstr>'Target Maturity Assessment'!Print_Titles</vt:lpstr>
      <vt:lpstr>ref_DropDown</vt:lpstr>
      <vt:lpstr>ref_Maturity</vt:lpstr>
      <vt:lpstr>ref_selections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Cyber Security Training Co Ltd HKMA CFI CRAF Assessment Tool</dc:title>
  <dc:subject/>
  <dc:creator>Cyber Security Training Co Ltd</dc:creator>
  <cp:keywords>HKMA CFI CRAF</cp:keywords>
  <dc:description/>
  <cp:lastModifiedBy>User</cp:lastModifiedBy>
  <cp:revision/>
  <dcterms:created xsi:type="dcterms:W3CDTF">2015-07-02T10:14:05Z</dcterms:created>
  <dcterms:modified xsi:type="dcterms:W3CDTF">2019-07-23T00:04:55Z</dcterms:modified>
  <cp:category>Assessments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